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LANEACIÓN INSTITUCIONAL 2021\PLAN DE ACCIÓN\"/>
    </mc:Choice>
  </mc:AlternateContent>
  <bookViews>
    <workbookView xWindow="0" yWindow="0" windowWidth="20490" windowHeight="6465" tabRatio="497"/>
  </bookViews>
  <sheets>
    <sheet name="PLAN DE ACCIÓN 2021" sheetId="21" r:id="rId1"/>
  </sheets>
  <definedNames>
    <definedName name="Inversión">"#REF!"</definedName>
  </definedNames>
  <calcPr calcId="152511" concurrentCalc="0"/>
</workbook>
</file>

<file path=xl/calcChain.xml><?xml version="1.0" encoding="utf-8"?>
<calcChain xmlns="http://schemas.openxmlformats.org/spreadsheetml/2006/main">
  <c r="W77" i="21" l="1"/>
  <c r="X77" i="21"/>
  <c r="N108" i="21"/>
  <c r="O107" i="21"/>
  <c r="K107" i="21"/>
  <c r="P107" i="21"/>
  <c r="M107" i="21"/>
  <c r="Q107" i="21"/>
  <c r="R107" i="21"/>
  <c r="O93" i="21"/>
  <c r="O95" i="21"/>
  <c r="O97" i="21"/>
  <c r="O99" i="21"/>
  <c r="O91" i="21"/>
  <c r="K93" i="21"/>
  <c r="P93" i="21"/>
  <c r="M93" i="21"/>
  <c r="Q93" i="21"/>
  <c r="K95" i="21"/>
  <c r="P95" i="21"/>
  <c r="M95" i="21"/>
  <c r="Q95" i="21"/>
  <c r="K97" i="21"/>
  <c r="P97" i="21"/>
  <c r="M97" i="21"/>
  <c r="Q97" i="21"/>
  <c r="K99" i="21"/>
  <c r="P99" i="21"/>
  <c r="M99" i="21"/>
  <c r="Q99" i="21"/>
  <c r="K91" i="21"/>
  <c r="P91" i="21"/>
  <c r="M91" i="21"/>
  <c r="Q91" i="21"/>
  <c r="K89" i="21"/>
  <c r="P89" i="21"/>
  <c r="M89" i="21"/>
  <c r="Q89" i="21"/>
  <c r="O89" i="21"/>
  <c r="R89" i="21"/>
  <c r="O81" i="21"/>
  <c r="O83" i="21"/>
  <c r="O87" i="21"/>
  <c r="O77" i="21"/>
  <c r="K79" i="21"/>
  <c r="P79" i="21"/>
  <c r="M79" i="21"/>
  <c r="Q79" i="21"/>
  <c r="O79" i="21"/>
  <c r="R79" i="21"/>
  <c r="K81" i="21"/>
  <c r="P81" i="21"/>
  <c r="M81" i="21"/>
  <c r="Q81" i="21"/>
  <c r="R81" i="21"/>
  <c r="J83" i="21"/>
  <c r="K83" i="21"/>
  <c r="P83" i="21"/>
  <c r="L83" i="21"/>
  <c r="M83" i="21"/>
  <c r="Q83" i="21"/>
  <c r="R83" i="21"/>
  <c r="K85" i="21"/>
  <c r="P85" i="21"/>
  <c r="M85" i="21"/>
  <c r="Q85" i="21"/>
  <c r="N86" i="21"/>
  <c r="O85" i="21"/>
  <c r="R85" i="21"/>
  <c r="P87" i="21"/>
  <c r="M87" i="21"/>
  <c r="Q87" i="21"/>
  <c r="R87" i="21"/>
  <c r="K77" i="21"/>
  <c r="P77" i="21"/>
  <c r="M77" i="21"/>
  <c r="Q77" i="21"/>
  <c r="R77" i="21"/>
  <c r="L118" i="21"/>
  <c r="K73" i="21"/>
  <c r="L73" i="21"/>
  <c r="M73" i="21"/>
  <c r="W73" i="21"/>
  <c r="X73" i="21"/>
  <c r="K61" i="21"/>
  <c r="M61" i="21"/>
  <c r="W61" i="21"/>
  <c r="K59" i="21"/>
  <c r="M59" i="21"/>
  <c r="N59" i="21"/>
  <c r="N60" i="21"/>
  <c r="O59" i="21"/>
  <c r="W59" i="21"/>
  <c r="K57" i="21"/>
  <c r="M57" i="21"/>
  <c r="N57" i="21"/>
  <c r="N58" i="21"/>
  <c r="O57" i="21"/>
  <c r="W57" i="21"/>
  <c r="N62" i="21"/>
  <c r="M55" i="21"/>
  <c r="K55" i="21"/>
  <c r="W55" i="21"/>
  <c r="X55" i="21"/>
  <c r="R55" i="21"/>
  <c r="Q55" i="21"/>
  <c r="W44" i="21"/>
  <c r="W138" i="21"/>
  <c r="X137" i="21"/>
  <c r="X136" i="21"/>
  <c r="X135" i="21"/>
  <c r="K63" i="21"/>
  <c r="P63" i="21"/>
  <c r="M63" i="21"/>
  <c r="Q63" i="21"/>
  <c r="W63" i="21"/>
  <c r="P6" i="21"/>
  <c r="Q6" i="21"/>
  <c r="R6" i="21"/>
  <c r="W6" i="21"/>
  <c r="W8" i="21"/>
  <c r="P10" i="21"/>
  <c r="W10" i="21"/>
  <c r="K18" i="21"/>
  <c r="P18" i="21"/>
  <c r="M18" i="21"/>
  <c r="Q18" i="21"/>
  <c r="O18" i="21"/>
  <c r="R18" i="21"/>
  <c r="W18" i="21"/>
  <c r="W20" i="21"/>
  <c r="W47" i="21"/>
  <c r="W49" i="21"/>
  <c r="W53" i="21"/>
  <c r="K65" i="21"/>
  <c r="P65" i="21"/>
  <c r="M65" i="21"/>
  <c r="Q65" i="21"/>
  <c r="W65" i="21"/>
  <c r="K67" i="21"/>
  <c r="P67" i="21"/>
  <c r="M67" i="21"/>
  <c r="Q67" i="21"/>
  <c r="W67" i="21"/>
  <c r="K69" i="21"/>
  <c r="P69" i="21"/>
  <c r="M69" i="21"/>
  <c r="Q69" i="21"/>
  <c r="W69" i="21"/>
  <c r="M71" i="21"/>
  <c r="Q71" i="21"/>
  <c r="W71" i="21"/>
  <c r="Q73" i="21"/>
  <c r="M75" i="21"/>
  <c r="Q75" i="21"/>
  <c r="W75" i="21"/>
  <c r="P101" i="21"/>
  <c r="Q101" i="21"/>
  <c r="O101" i="21"/>
  <c r="R101" i="21"/>
  <c r="W101" i="21"/>
  <c r="P103" i="21"/>
  <c r="Q103" i="21"/>
  <c r="O103" i="21"/>
  <c r="R103" i="21"/>
  <c r="W103" i="21"/>
  <c r="Q105" i="21"/>
  <c r="P105" i="21"/>
  <c r="R105" i="21"/>
  <c r="W105" i="21"/>
  <c r="K109" i="21"/>
  <c r="P109" i="21"/>
  <c r="L109" i="21"/>
  <c r="M109" i="21"/>
  <c r="Q109" i="21"/>
  <c r="O109" i="21"/>
  <c r="R109" i="21"/>
  <c r="W109" i="21"/>
  <c r="J111" i="21"/>
  <c r="K111" i="21"/>
  <c r="P111" i="21"/>
  <c r="L111" i="21"/>
  <c r="M111" i="21"/>
  <c r="Q111" i="21"/>
  <c r="O111" i="21"/>
  <c r="R111" i="21"/>
  <c r="W111" i="21"/>
  <c r="K113" i="21"/>
  <c r="P113" i="21"/>
  <c r="M113" i="21"/>
  <c r="Q113" i="21"/>
  <c r="O113" i="21"/>
  <c r="R113" i="21"/>
  <c r="W113" i="21"/>
  <c r="K115" i="21"/>
  <c r="P115" i="21"/>
  <c r="M115" i="21"/>
  <c r="Q115" i="21"/>
  <c r="O115" i="21"/>
  <c r="R115" i="21"/>
  <c r="W115" i="21"/>
  <c r="K119" i="21"/>
  <c r="P119" i="21"/>
  <c r="M119" i="21"/>
  <c r="Q119" i="21"/>
  <c r="N119" i="21"/>
  <c r="O119" i="21"/>
  <c r="R119" i="21"/>
  <c r="W119" i="21"/>
  <c r="P121" i="21"/>
  <c r="Q121" i="21"/>
  <c r="W121" i="21"/>
  <c r="J123" i="21"/>
  <c r="K123" i="21"/>
  <c r="P123" i="21"/>
  <c r="M123" i="21"/>
  <c r="Q123" i="21"/>
  <c r="O123" i="21"/>
  <c r="R123" i="21"/>
  <c r="W123" i="21"/>
  <c r="K125" i="21"/>
  <c r="P125" i="21"/>
  <c r="M125" i="21"/>
  <c r="Q125" i="21"/>
  <c r="O125" i="21"/>
  <c r="R125" i="21"/>
  <c r="W125" i="21"/>
  <c r="K127" i="21"/>
  <c r="P127" i="21"/>
  <c r="M127" i="21"/>
  <c r="Q127" i="21"/>
  <c r="O127" i="21"/>
  <c r="R127" i="21"/>
  <c r="W127" i="21"/>
  <c r="O6" i="21"/>
  <c r="X6" i="21"/>
  <c r="O8" i="21"/>
  <c r="X8" i="21"/>
  <c r="X10" i="21"/>
  <c r="X69" i="21"/>
  <c r="X71" i="21"/>
  <c r="X75" i="21"/>
  <c r="X109" i="21"/>
  <c r="X113" i="21"/>
  <c r="X115" i="21"/>
  <c r="O117" i="21"/>
  <c r="X119" i="21"/>
  <c r="X121" i="21"/>
  <c r="X123" i="21"/>
  <c r="X125" i="21"/>
  <c r="X127" i="21"/>
  <c r="O42" i="21"/>
  <c r="R42" i="21"/>
  <c r="O40" i="21"/>
  <c r="R40" i="21"/>
  <c r="R38" i="21"/>
  <c r="O38" i="21"/>
  <c r="M28" i="21"/>
  <c r="M14" i="21"/>
  <c r="L14" i="21"/>
  <c r="M12" i="21"/>
  <c r="L12" i="21"/>
  <c r="M117" i="21"/>
  <c r="K117" i="21"/>
  <c r="Q38" i="21"/>
  <c r="Q16" i="21"/>
  <c r="Q28" i="21"/>
  <c r="M36" i="21"/>
  <c r="M34" i="21"/>
  <c r="Q34" i="21"/>
  <c r="M32" i="21"/>
  <c r="Q32" i="21"/>
  <c r="M30" i="21"/>
  <c r="Q30" i="21"/>
  <c r="M38" i="21"/>
  <c r="M42" i="21"/>
  <c r="M40" i="21"/>
  <c r="M47" i="21"/>
  <c r="M44" i="21"/>
  <c r="M8" i="21"/>
  <c r="M6" i="21"/>
  <c r="K8" i="21"/>
  <c r="K6" i="21"/>
  <c r="K87" i="21"/>
  <c r="H8" i="21"/>
  <c r="H10" i="21"/>
  <c r="H20" i="21"/>
  <c r="H24" i="21"/>
  <c r="H26" i="21"/>
  <c r="K28" i="21"/>
  <c r="P28" i="21"/>
  <c r="H30" i="21"/>
  <c r="K30" i="21"/>
  <c r="P30" i="21"/>
  <c r="H32" i="21"/>
  <c r="K32" i="21"/>
  <c r="P32" i="21"/>
  <c r="K34" i="21"/>
  <c r="P34" i="21"/>
  <c r="H38" i="21"/>
  <c r="K38" i="21"/>
  <c r="K40" i="21"/>
  <c r="K42" i="21"/>
  <c r="K44" i="21"/>
  <c r="K47" i="21"/>
  <c r="K49" i="21"/>
  <c r="K51" i="21"/>
  <c r="P55" i="21"/>
  <c r="P59" i="21"/>
  <c r="P61" i="21"/>
  <c r="K71" i="21"/>
  <c r="H75" i="21"/>
  <c r="K75" i="21"/>
  <c r="H79" i="21"/>
  <c r="H81" i="21"/>
  <c r="H85" i="21"/>
  <c r="H87" i="21"/>
  <c r="H89" i="21"/>
  <c r="H91" i="21"/>
  <c r="H93" i="21"/>
  <c r="H95" i="21"/>
  <c r="H97" i="21"/>
  <c r="H99" i="21"/>
  <c r="H101" i="21"/>
  <c r="H103" i="21"/>
  <c r="H105" i="21"/>
  <c r="H107" i="21"/>
</calcChain>
</file>

<file path=xl/sharedStrings.xml><?xml version="1.0" encoding="utf-8"?>
<sst xmlns="http://schemas.openxmlformats.org/spreadsheetml/2006/main" count="522" uniqueCount="430">
  <si>
    <t>No</t>
  </si>
  <si>
    <t>DOCUMENTO CONTROLADO</t>
  </si>
  <si>
    <t>Código: PMI-PL-02</t>
  </si>
  <si>
    <t>Nombre del proceso</t>
  </si>
  <si>
    <t>Objetivo General</t>
  </si>
  <si>
    <t>Nombre del indicador</t>
  </si>
  <si>
    <t>Formula</t>
  </si>
  <si>
    <t>Página: 1 de 2</t>
  </si>
  <si>
    <t>Objetivo Específicos</t>
  </si>
  <si>
    <t>Medición Diciembre</t>
  </si>
  <si>
    <t>% Logro Diciembre</t>
  </si>
  <si>
    <t>ANALISIS DE PRODUCTOS ENTREGADOS Y GESTIONES ADELANTADAS PARA DAR CUMPLIMIENTO A LA META</t>
  </si>
  <si>
    <t>Requiere recursos de Inversion</t>
  </si>
  <si>
    <t>Fecha Inicio (día-mes-año)</t>
  </si>
  <si>
    <t>Fecha Fin (día-mes-año)</t>
  </si>
  <si>
    <t xml:space="preserve">ACTIVIDADES </t>
  </si>
  <si>
    <t>INFORMACIÓN DE ACTIVIDADES EJECUTADAS</t>
  </si>
  <si>
    <t>PLANEACIÓN  Y MEJORAMIENTO INSTITUCIONAL</t>
  </si>
  <si>
    <t>Inscribir el 100% de los tramites de la empresa en la plataforma SUIT</t>
  </si>
  <si>
    <t>Presentar la Rendición de la Cuenta a la Contraloría Departamental y la Audiencia Pública a la comunidad.</t>
  </si>
  <si>
    <t>Mantener actualizada la información de la página oficial de la empresa</t>
  </si>
  <si>
    <t>Lograr la integración de los sistemas de información que posee la empresa</t>
  </si>
  <si>
    <t>Dar cumplimiento al Decreto 2573 de 2014 (Estrategia de Gobierno en línea)</t>
  </si>
  <si>
    <t>Realizar mantenimiento de software, hardware y redes propiedad de la empresa</t>
  </si>
  <si>
    <t>Aumentar la eficiencia del recaudo de los servicios que presta la empresa</t>
  </si>
  <si>
    <t>Aumentar  el porcentaje de cartera recuperada</t>
  </si>
  <si>
    <t>COMERCIALIZACIÓN DE SERVICIOS Y ATENCIÓN AL CLIENTE</t>
  </si>
  <si>
    <t>Garantizar el suministro de información necesaria, oportuna y confiable a los grupos de interés internos y externos, que facilite el cumplimento de la misión con el apoyo del software, hardware  y medios de comunicación pertinentes de acuerdo con las normas legales y las políticas de la organización.</t>
  </si>
  <si>
    <t>SI</t>
  </si>
  <si>
    <t>Porcentaje de Seguimiento al Plan Estratégico Institucional y Planes de Acción</t>
  </si>
  <si>
    <t>Indicadores  Plan estratégico con seguimiento y control</t>
  </si>
  <si>
    <t>Total de indicadores del Plan Estratégico</t>
  </si>
  <si>
    <t>Porcentaje de trámites inscritos en la plataforma SUIT</t>
  </si>
  <si>
    <t>Trámites inscritos en la Plataforma SUIT</t>
  </si>
  <si>
    <t xml:space="preserve">Total de trámites de la Empresa </t>
  </si>
  <si>
    <t>Número de  Rendiciones de cuenta  y Audiencias Públicas presentadas</t>
  </si>
  <si>
    <t>Rendiciones de cuentas y audiencias públicas presentadas</t>
  </si>
  <si>
    <t xml:space="preserve">Número total de suscriptores acueducto </t>
  </si>
  <si>
    <t>Campos actualizados</t>
  </si>
  <si>
    <t>Totalidad de campos de la página oficial de la empresa</t>
  </si>
  <si>
    <t>Módulos integrados</t>
  </si>
  <si>
    <t>Totalidad de módulos</t>
  </si>
  <si>
    <t xml:space="preserve">Requerimientos implementados </t>
  </si>
  <si>
    <t>Requerimientos solicitados</t>
  </si>
  <si>
    <t>Mantenimiento software, hardware y redes</t>
  </si>
  <si>
    <t>Actividades realizadas</t>
  </si>
  <si>
    <t>Eficiencia en la recuperación de cartera</t>
  </si>
  <si>
    <t>Total cartera recuperada</t>
  </si>
  <si>
    <t xml:space="preserve">Total cartera </t>
  </si>
  <si>
    <t xml:space="preserve">Número de reclamaciones comerciales   </t>
  </si>
  <si>
    <t>Número total de suscriptores alcantarillado</t>
  </si>
  <si>
    <t>Número total de suscriptores gas</t>
  </si>
  <si>
    <t>% EFICACIA</t>
  </si>
  <si>
    <t>Garantizar  que la venta, medición, facturación, gestión de cartera, el control de pérdidas comerciales y la atención al cliente relacionados con la prestación de los servicios públicos domiciliarios ofrecidos y negocios conexos  se desarrollen de acuerdo a la normatividad vigente y  las politicas y propuesta de valor de la organización</t>
  </si>
  <si>
    <t>Eficiencia del Recaudo para el Servicio de  Acueducto</t>
  </si>
  <si>
    <t>Eficiencia del Recaudo para el servicio  Alcantarillado</t>
  </si>
  <si>
    <t>Eficiencia del Recaudo para el  servicio de  gas</t>
  </si>
  <si>
    <t>Reducir  el índice de reclamaciones comerciales para los tres servicios  que presta la empresa</t>
  </si>
  <si>
    <t xml:space="preserve">Índice de reclamación comercial de acueducto </t>
  </si>
  <si>
    <t>Índice de reclamación comercial de Alcantarillado</t>
  </si>
  <si>
    <t>Índice de reclamación comercial de gas</t>
  </si>
  <si>
    <t>Aumentar el numero de suscriptores nuevos de los servicios de acueducto y alcantarillado</t>
  </si>
  <si>
    <t>Numero de nuevos suscriptores de acueducto</t>
  </si>
  <si>
    <t>Número de suscriptores nuevos de alcantarillado</t>
  </si>
  <si>
    <t>Número de suscriptores nuevos de acueducto</t>
  </si>
  <si>
    <t>Numero de nuevos suscriptores de alcantarillado</t>
  </si>
  <si>
    <t>Porcentaje de Meta alcanzada(acumulada)</t>
  </si>
  <si>
    <t>Venta de Servicios Mensual - Devoluciones en Ventas</t>
  </si>
  <si>
    <t>Recaudo Mensual</t>
  </si>
  <si>
    <t xml:space="preserve">RESPONSABLE:   SUBGERENCIA DE PLANEACIÓN Y MEJORAMIENTO INSTITUCIONAL </t>
  </si>
  <si>
    <t>Garantizar que la gestión de la estructura tarifaria, la viabilización de proyectos de inversión, la información asociada y la gestión comunitaria institucional, se desarrollen de acuerdo  con la normatividad vigente y las políticas de la organización.</t>
  </si>
  <si>
    <t>linea base 2020</t>
  </si>
  <si>
    <t>Meta 2021</t>
  </si>
  <si>
    <t>Actualización del Sitio Web</t>
  </si>
  <si>
    <t>Actualización de funcionalidades de los módulos de los diferentes sistemas de información</t>
  </si>
  <si>
    <t>cantidad de actualizaciones</t>
  </si>
  <si>
    <t>Total de actualizaciones</t>
  </si>
  <si>
    <t>Cumplimiento requerimientos de Gobierno Digital</t>
  </si>
  <si>
    <t>Implementación de Plan Integral de atención virtual al usuario</t>
  </si>
  <si>
    <t xml:space="preserve">Implementación de herramientas tecnológicas para la atención de usuarios </t>
  </si>
  <si>
    <t xml:space="preserve">Recaudo Mensual </t>
  </si>
  <si>
    <t xml:space="preserve"> Venta de Servicios Mensual - Devoluciones en Ventas</t>
  </si>
  <si>
    <t>PLAN DE ACCIÓN   -  VIGENCIA 2021</t>
  </si>
  <si>
    <t>GESTIÓN DE SISTEMAS DE INFORMACIÓN.</t>
  </si>
  <si>
    <t>GESTIÓN TALENTO HUMANO</t>
  </si>
  <si>
    <t>Gestionar que el ingreso, la permanencia y el  retiro de personal de la organización,  se realice de acuerdo con los requerimientos internos y legales que rigen sobre la materia, de tal forma que contribuya  el logro de los objetivos institucionales.</t>
  </si>
  <si>
    <t>Establecer mecanismos que generen Bienestar Social a los trabajadores</t>
  </si>
  <si>
    <t>si</t>
  </si>
  <si>
    <t>Cumplimiento del programa de Bienestar Social</t>
  </si>
  <si>
    <t>Actividades ejecutadas</t>
  </si>
  <si>
    <t>Actividades programadas</t>
  </si>
  <si>
    <t xml:space="preserve">Ejecutar el plan anual de capacitaciones </t>
  </si>
  <si>
    <t>Porcentaje de cumplimiento del plan anual de capacitaciones</t>
  </si>
  <si>
    <t>Actividades desarrolladas</t>
  </si>
  <si>
    <t>cumplimiento de avances del codigo de integridad.</t>
  </si>
  <si>
    <t>Porcentaje de cumplimiento de avances del codigo de Integridad.</t>
  </si>
  <si>
    <t xml:space="preserve">Diseño e implementación de la politica de Talento Humano </t>
  </si>
  <si>
    <t>no</t>
  </si>
  <si>
    <t>Avance de laimplementación del plan de talento humano.</t>
  </si>
  <si>
    <t xml:space="preserve">Numero de fases ejecutadas </t>
  </si>
  <si>
    <t>Numero total de fases (5)</t>
  </si>
  <si>
    <t>GESTIÓN DE CALIDAD</t>
  </si>
  <si>
    <t>Garantizar la implementación y mantenimiento del Sistema de Gestión de la Calidad, conforme a la norma NTC GP 1000:2009.</t>
  </si>
  <si>
    <t>actualizar y aplicar el sistema de gestion de calidad.</t>
  </si>
  <si>
    <t>Nivel de apropiación del SGC</t>
  </si>
  <si>
    <t>N.procesos con sistema implementado</t>
  </si>
  <si>
    <t>Total de Procesos de la entidad</t>
  </si>
  <si>
    <t>PLANEACIÓN TÉCNICA Y AMBIENTAL</t>
  </si>
  <si>
    <t>Formulación, seguimiento y control de los grandes programas rectores de los servicios de acueducto y alcantarillado a cargo de la entidad, garantizado el cumplimiento de requisitos legales y metodológicos</t>
  </si>
  <si>
    <t>Actualizar el PMAA incorporando el plan integral.los compromisos de POIR, PSMV , PUEAA y plan de riesgos.</t>
  </si>
  <si>
    <t xml:space="preserve">Numero de planes actualizados </t>
  </si>
  <si>
    <t xml:space="preserve">Planes actualizados </t>
  </si>
  <si>
    <t>Seguimiento al cumplimiento del Plan de Saneamiento y Manejo de vertimientos</t>
  </si>
  <si>
    <t xml:space="preserve">Numero de seguimientos del Plan de Saneamiento y Manejo de vertimientos </t>
  </si>
  <si>
    <t>Seguimientos realizados al psmv</t>
  </si>
  <si>
    <t>Seguimiento del Programa de ahorro y uso eficiente del agua</t>
  </si>
  <si>
    <t>Número de seguimiento del  Programa de ahorro y uso eficiente del agua</t>
  </si>
  <si>
    <t>Seguimientos realizados al PUEAA</t>
  </si>
  <si>
    <t>CONTROL INTERNO</t>
  </si>
  <si>
    <t>Garantizar la efectividad del Control Interno de la organización a través de la evaluación de los elementos del MECI, de las auditorías internas y mapas de riesgo, para coadyuvar al cumplimiento de la gestión institucional de acuerdo a la normatividad vigente y las políticas organizacionales</t>
  </si>
  <si>
    <t>Evaluar el estado de implementación del MECI en la organización, para establecer oportunidades de mejora</t>
  </si>
  <si>
    <t>Cumplimiento en la implementación de los componentes del MECI</t>
  </si>
  <si>
    <t>Total componentes que cumplen</t>
  </si>
  <si>
    <t>Total componentes evaluados</t>
  </si>
  <si>
    <t xml:space="preserve">Asegurar el cumplimiento del programa de auditorias internas aprobado por el Comité coordinador de Control Interno </t>
  </si>
  <si>
    <t>Cumplimiento al programa de auditorías internas</t>
  </si>
  <si>
    <t>Auditorías internas realizadas</t>
  </si>
  <si>
    <t>Auditorías internas programadas</t>
  </si>
  <si>
    <t>Realizar seguimiento a los mapas de riesgos por parte de los  lideres de procesos</t>
  </si>
  <si>
    <t>Seguimiento a los mapas de riesgos</t>
  </si>
  <si>
    <t>Número de mapas de riesgos evaluados</t>
  </si>
  <si>
    <t>Total mapas de riesgos</t>
  </si>
  <si>
    <t>Verificación del cumplimiento de los planes de la entidad</t>
  </si>
  <si>
    <t>Porcentaje de planes verificados</t>
  </si>
  <si>
    <t>Planes verificados</t>
  </si>
  <si>
    <t>Planes de la entidad</t>
  </si>
  <si>
    <t>GESTIÓN FINANCIERA</t>
  </si>
  <si>
    <t>Administrar eficientemente los recursos financieros de la entidad a través del presupuesto, contabilidad y tesorería, brindando información confiable y veraz que apoye el logro de los objetivos institucionales, cumpliendo la normatividad aplicable y las políticas de la organización.</t>
  </si>
  <si>
    <t>Aumentar la utilidad operacional de la empresa en términos de flujo de efectivo</t>
  </si>
  <si>
    <t>NO</t>
  </si>
  <si>
    <t>EBITDA</t>
  </si>
  <si>
    <t>Utilidad operaciónal antes de intereses e impuestos  + Depreciaciones + Amortizaciones (en miles)</t>
  </si>
  <si>
    <t xml:space="preserve">Aumentar el índice de liquidez </t>
  </si>
  <si>
    <t>Índice de liquidez</t>
  </si>
  <si>
    <t xml:space="preserve">Activo corriente </t>
  </si>
  <si>
    <t>1.3%</t>
  </si>
  <si>
    <t>Pasivo corriente</t>
  </si>
  <si>
    <t>Reducir el endeudamiento total de la empresa</t>
  </si>
  <si>
    <t>Endeudamiento total</t>
  </si>
  <si>
    <t>Pasivo total</t>
  </si>
  <si>
    <t>Activo total</t>
  </si>
  <si>
    <t>Garantizar la cobertura eficiente en la prestación de servicios de acueducto a través de las redes de distribución con altos estándares de calidad cantidad y continuidad cumpliendo con la normatividad aplicable y las políticas de la organización</t>
  </si>
  <si>
    <t xml:space="preserve">Aumentar la cobertura del servicio de acueducto  </t>
  </si>
  <si>
    <t>Cobertura de acueducto</t>
  </si>
  <si>
    <t>Total de Suscriptores del Servicio de Acueducto</t>
  </si>
  <si>
    <t>Numero de Viviendas Urbanas</t>
  </si>
  <si>
    <t>Reducir  el índice de riesgo de calidad del agua</t>
  </si>
  <si>
    <t>Calidad de acueducto (% IRCA)</t>
  </si>
  <si>
    <t>Garantizar la continuidad del servicio de acueducto las 24 horas del día</t>
  </si>
  <si>
    <t>Continuidad de servicio de acueducto</t>
  </si>
  <si>
    <t>Promedio de Horas  de Prestación del Servicio</t>
  </si>
  <si>
    <t>Elaborar el programa de control de perdidas tecnicas</t>
  </si>
  <si>
    <t>Reducir perdidas tecnicas</t>
  </si>
  <si>
    <t>M3 producidos -m3 facturados</t>
  </si>
  <si>
    <t>NO DETERMINADO</t>
  </si>
  <si>
    <t>M3 producidos</t>
  </si>
  <si>
    <t>Reducir el número de reclamos operativos  de acueducto</t>
  </si>
  <si>
    <t xml:space="preserve">Índice de reclamación operativos de acueducto </t>
  </si>
  <si>
    <t>Número de Reclamaciones Operativos</t>
  </si>
  <si>
    <t>Número Total de Suscriptores Acueducto</t>
  </si>
  <si>
    <t xml:space="preserve">Realizar el  mantenimiento de redes  acueducto </t>
  </si>
  <si>
    <t xml:space="preserve"> Mantenimiento correctivo y preventivo de acuerdo a la necesidad</t>
  </si>
  <si>
    <t>Numero de Reparaciones Realizadas</t>
  </si>
  <si>
    <t>Numero de Daños Reportados</t>
  </si>
  <si>
    <t>Optimizar  las redes  que hacen parte del sistema  de acueducto  que cumplieron con su vida útil</t>
  </si>
  <si>
    <t>Porcentaje de reposición de redes ejecutados</t>
  </si>
  <si>
    <t>ML  de Reposicion  Redes  Ejecutados</t>
  </si>
  <si>
    <t>Total de ML de Reposicion de Redes  Proyectado</t>
  </si>
  <si>
    <t>ACUEDUCTO</t>
  </si>
  <si>
    <t>RECOLECCIÓN, TRANSPORTE Y TRATAMIENTO DE AGUAS RESIDUALES (alcantarillado)</t>
  </si>
  <si>
    <t>Garantizar la cobertura eficiente en la prestación de servicios de alcantarillado  a través de las redes de recolección y transporte de aguas residuales y pluviales  y la remoción de contaminantes fisicoquímicos y biológicos  cumpliendo con la normatividad aplicable y las políticas de la organización</t>
  </si>
  <si>
    <t>Aumentar la cobertura del servicio de alcantarillado</t>
  </si>
  <si>
    <t>Cobertura de alcantarillado</t>
  </si>
  <si>
    <t>Número de suscriptores de alcantarillado</t>
  </si>
  <si>
    <t>Número total de viviendas urbanas</t>
  </si>
  <si>
    <t>Reducir  la brecha entre la cobertura de acueducto y alcantarillado</t>
  </si>
  <si>
    <t>Rezago de cobertura de alcantarillado frente a acueducto del prestador</t>
  </si>
  <si>
    <t xml:space="preserve">Porcentaje de cobertura nominal en acueducto (ICBNACi) –  Porcentaje de cobertura nominal en alcantarillado (ICBNALi)
</t>
  </si>
  <si>
    <t>Cumplimiento del Plan de Saneamiento y Manejo de Vertimientos (PSMV)</t>
  </si>
  <si>
    <t>ML  de reposición  redes  ejecutados</t>
  </si>
  <si>
    <t>Total de ML de reposición de redes  proyectado</t>
  </si>
  <si>
    <t>Porcentaje de avance en la construcción de colectores</t>
  </si>
  <si>
    <t>ML de colectores construidos</t>
  </si>
  <si>
    <t xml:space="preserve"> Total  de ML  de colectores proyectados</t>
  </si>
  <si>
    <t>Porcentaje de vertimientos eliminados</t>
  </si>
  <si>
    <t xml:space="preserve">Número de vertimientos eliminados </t>
  </si>
  <si>
    <t>Número total de vertimiento a eliminar en PSMV en el periodo</t>
  </si>
  <si>
    <t>Medición de las cargas entregadas en cada planta. Según el rango establecido por  la resolución 631 de 2015, para el Municipio de Buenavista</t>
  </si>
  <si>
    <t>Números parámetros cumplidos Buenavista</t>
  </si>
  <si>
    <t>Números de parámetros establecidos por resolución 631 de 2015 Buenavista</t>
  </si>
  <si>
    <t>Medición de las cargas entregadas en cada planta. Según el rango establecido por  la resolución 631 de 2015, para el Municipio de Salento</t>
  </si>
  <si>
    <t>Números parámetros cumplidos Salento</t>
  </si>
  <si>
    <t>Números de parámetros establecidos por resolución 631 de 2015 Salento</t>
  </si>
  <si>
    <t>Medición de las cargas entregadas en cada planta. Según el rango establecido por  la resolución 631 de 2015, para el Municipio de La Tebaida</t>
  </si>
  <si>
    <t>Números parámetros cumplidos La Tebaida</t>
  </si>
  <si>
    <t xml:space="preserve"> Números de parámetros establecidos por resolución 631 de 2015 La Tebaida</t>
  </si>
  <si>
    <t xml:space="preserve">Número de reclamos  operativos </t>
  </si>
  <si>
    <t>Índice de reclamación operativos de alcantarillado</t>
  </si>
  <si>
    <t>Número de reclamaciones operativos</t>
  </si>
  <si>
    <t xml:space="preserve">Número total de suscriptores  </t>
  </si>
  <si>
    <t xml:space="preserve"> OPERACIÓN Y MANTENIMIENTO REDES INTERNAS(GAS)</t>
  </si>
  <si>
    <t>Garantizar que la operación y mantenimiento de las redes internas domiciliarias cumplan con las especificaciones técnicas y normativas  de manera eficiente y segura.</t>
  </si>
  <si>
    <t xml:space="preserve">Medir y controlar los niveles de odorizante del GLP de manera que cumpla con los estándares de calidad </t>
  </si>
  <si>
    <t>Índice de odorización</t>
  </si>
  <si>
    <t>Número total de puntos de medición mensual de la concentración de odorante -  Número de puntos de medición por fuera del rango de referencia</t>
  </si>
  <si>
    <t>Número total de puntos de medición mensual de la concentración de odorante</t>
  </si>
  <si>
    <t>Brindar  un tiempo de reacción técnica menor a 24 horas después de ser reportado un PQR</t>
  </si>
  <si>
    <t>Índice de respuesta al servicio técnico</t>
  </si>
  <si>
    <t>Número total de solicitudes de servicio técnico atendidas dentro del tiempo de referencia establecido</t>
  </si>
  <si>
    <t>Número total de solicitudes de servicio técnico</t>
  </si>
  <si>
    <t xml:space="preserve">Atender con la mayor brevedad y eficiencias las emergencias de gas </t>
  </si>
  <si>
    <t>Atención de emergencias domiciliarias</t>
  </si>
  <si>
    <t>Número de emergencias domiciliarias atendidas</t>
  </si>
  <si>
    <t>Número de emergencias domiciliarias presentadas</t>
  </si>
  <si>
    <t xml:space="preserve">Brindarle a los usuarios  la facilidad de realizar las instalaciones de redes internas de gas </t>
  </si>
  <si>
    <t>Instalación de redes internas</t>
  </si>
  <si>
    <t>Instalaciones realizadas</t>
  </si>
  <si>
    <t>Solicitudes de instalación</t>
  </si>
  <si>
    <t>ALMACENAMIENTO(GAS)</t>
  </si>
  <si>
    <t>Garantizar la disponibilidad permanente de gas propano a los usuarios del servicio de manera eficiente y segura, cumpliendo con la normatividad aplicable y las políticas de la organización.</t>
  </si>
  <si>
    <t>Medir el consumo mensual de gas GLP</t>
  </si>
  <si>
    <t xml:space="preserve">Capacidad (cantidad) de almacenamiento en tanques </t>
  </si>
  <si>
    <t>Garantizar disponibilidad de gas para el consumo diario de los usuarios</t>
  </si>
  <si>
    <t>Disponibilidad de almacenamiento</t>
  </si>
  <si>
    <t>Cantidad de horas promedio de disponibilidad de gas al mes</t>
  </si>
  <si>
    <t>(24 horas x 30 dias) : 720</t>
  </si>
  <si>
    <t>OPERACIÓN Y MANTENIMIENTO REDES EXTERNAS(GAS)</t>
  </si>
  <si>
    <t>Garantizar la cobertura eficiente en la prestación del servicio de gas domiciliario a través de las redes de distribución  con altos estándares de calidad, cantidad y continuidad  cumpliendo con  la normatividad aplicable y las políticas de la organización.</t>
  </si>
  <si>
    <t>Conocer el estado de la presión de las viviendas individuales con el fin de mejorar las condiciones del servicio</t>
  </si>
  <si>
    <t>Índice de presión en líneas Individuales</t>
  </si>
  <si>
    <t>Número de puntos de medición por fuera del rango de presiones de referencia</t>
  </si>
  <si>
    <t>Número total de puntos de medición de la muestra seleccionados mensualmente</t>
  </si>
  <si>
    <t>Garantizar la prestación continua del servicio evitando al máximo interrupciones que afecten  a usuario</t>
  </si>
  <si>
    <t>Continuidad del servicio</t>
  </si>
  <si>
    <t>Número total de horas promedio de prestación del servicio de gas al mes</t>
  </si>
  <si>
    <t>(24 horas x 30 días) : 720</t>
  </si>
  <si>
    <t>Aumentar la cobertura del servicio de gas en un 5 % en los cuatro municipios de la cordillera</t>
  </si>
  <si>
    <t>Cobertura servicio de gas</t>
  </si>
  <si>
    <t xml:space="preserve"> Suscriptores del servicio </t>
  </si>
  <si>
    <t>Número de viviendas urbanas</t>
  </si>
  <si>
    <t xml:space="preserve">Atender con la mayor brevedad y efectividad  las emergencias de gas </t>
  </si>
  <si>
    <t>Atención de emergencias redes externas</t>
  </si>
  <si>
    <t>Número de emergencias atendidas en la red</t>
  </si>
  <si>
    <t>Número de emergencias presentadas en la red</t>
  </si>
  <si>
    <t>Rotación de almacenamiento (capacidad almacenamiento/volumen de salida de tanques en 90 dias)</t>
  </si>
  <si>
    <t>Volumen consumido en tanques de los últimos 3 meses</t>
  </si>
  <si>
    <t>Menor o igual a 5</t>
  </si>
  <si>
    <t>2.53%</t>
  </si>
  <si>
    <t>Versión: 04</t>
  </si>
  <si>
    <t>Fecha  de emisión: 18/05/2021</t>
  </si>
  <si>
    <t>Medición de Abril</t>
  </si>
  <si>
    <t>Medición de Agosto</t>
  </si>
  <si>
    <t>% Logro Abril</t>
  </si>
  <si>
    <t>% Logro Agosto</t>
  </si>
  <si>
    <t xml:space="preserve"> Garantizar la producción de agua potable para consumo humano con el mínimo índice de pérdidas  de acuerdo con los parámetros legales establecidos y las políticas de la organización. </t>
  </si>
  <si>
    <t>Reducir las pérdidas de agua dentro del sistema de tratamiento</t>
  </si>
  <si>
    <t>Si</t>
  </si>
  <si>
    <t>Calidad del agua (% IRCA)a la salida de planta</t>
  </si>
  <si>
    <t>% Pérdidas técnicas en el sistema de tratamiento</t>
  </si>
  <si>
    <t>Garantizar la  producción de agua potable las 24 horas del día</t>
  </si>
  <si>
    <t>Continuidad de producción de agua potable</t>
  </si>
  <si>
    <t>Número muestras satisfactorias</t>
  </si>
  <si>
    <t>n.total de muestras</t>
  </si>
  <si>
    <t>M3 agua  de agua a la entrada - M3 de agua a la salida</t>
  </si>
  <si>
    <t>M3 agua a la entrada</t>
  </si>
  <si>
    <t>Número de horas de prestación del servicio</t>
  </si>
  <si>
    <t>Numero de horas  totales del mes</t>
  </si>
  <si>
    <t>PRODUCCIÓN DE AGUA POTABLE</t>
  </si>
  <si>
    <t>Actividades realizadas en su totalidad. Anexo evidencias.</t>
  </si>
  <si>
    <t>perspectiva estrategica</t>
  </si>
  <si>
    <t>con el fin de cumplir la meta estípulada se abrio un canal de comunicación por medio del correo electrónico el cual llegan todas las solicitudes que se ejecutan en un lapso de 24 horas, de igual forma se tiene a disposición un profesional del área encargado de realizar las actividades en mención para dar cumplimiento a dichas solicitudes.</t>
  </si>
  <si>
    <t>A la fecha se han implementado las actualizaciones mencionadas con el fin de suplir las necesidades que requiere la entidad</t>
  </si>
  <si>
    <t>Se realizo el desembolso de un credito de linea de liquidez otorgado por findeter a tasa 0% con un plazo de 36 meses con periodo de gracia de 3 meses el cual le ha dado un alivio en temas de liquidez a la compañía; se canceló el acuerdo de recaudo con urbaser que permitira mejorar el recaudo del municipio de montenegro y tebaida.</t>
  </si>
  <si>
    <t>Se implementan medidas de lectura en sitio para mejorar las lecturas de facturacion y poder mejorar los ingresos facturados</t>
  </si>
  <si>
    <t>se brinda soporte y mantenimiento a todos los sitios de trabajo de cada subgerencia de la entidad, se atienden solicitudes de configuración e instalación de equipos o periféricos a cada subgerencia, se realizan instalaciones de conexión de cableado de red</t>
  </si>
  <si>
    <t>se tiene habilitado un sistema de comunicación por medio del correo electrónico para atender las solicitudes de los funcionarios y dar solución a sus requerimientos, de igual forma se maneja un formato normalizado para almacenar la información de los servicios realizados por parte del área de sistemas</t>
  </si>
  <si>
    <t>El porcentaje de cumplimiento para este cuatrimestre es bueno ya que se lleva un alto nivel antes de finalizar el presente año</t>
  </si>
  <si>
    <t>La Subgerencia de Comercialización realiza de manera eficiente el proceso de registro de matriculas. De igual forma  realiza trabajos de legalizaciones que conlleven a matriculas de usuarios que se conectan de forma fraudelenta a nuestras redes hidiricas.</t>
  </si>
  <si>
    <t>La Subgerencia de Comercialización realiza el proceso de facturación conforme a los cronogramas estipulados estableciendo los canales de pago (Sedes - Pagos PSE - Banco BBVA) para los periodos de facturación del cuatrimestre, a demás programando personal de apoyo para el recaudo de los días de mayor afluencia de usuarios.</t>
  </si>
  <si>
    <t>La subgerencia de comercialización adelanta procesos de cobros persuasivos, financiaciones, acuerdos de pago y abonos a los usuarios morosos.</t>
  </si>
  <si>
    <t>La Subgerencia de comercialización, desplaza a las coordinaciones personal idoneo para recibir y solucionar in situ los diferentes reclamos que puedan presentar los usuarios especialmente en los días de mayor recaudo, y ha actuado de manera celere en las respuestas a las petciones que que llegan al área de PQRS</t>
  </si>
  <si>
    <t xml:space="preserve">El plan de accion anual se hace seguimiento  al finalizar la vigencia </t>
  </si>
  <si>
    <t>Se toman medidas de cantidad de medidas de odorante mediante el equipo hodor handy</t>
  </si>
  <si>
    <t>se cuenta con 2 tecnicos que se encargan de resolver y atender todas las solicitudes tecnicas.</t>
  </si>
  <si>
    <t>se cuenta con 2 tecnicos que se ecargan de resolver y atender todas las solicitudes tecnicas.</t>
  </si>
  <si>
    <t>Se realizan las solicitudes de instalacion por el personal tecnico</t>
  </si>
  <si>
    <t xml:space="preserve">se entregan lecturas diarias e inventarios de Gas GLP </t>
  </si>
  <si>
    <t xml:space="preserve">se entregan evidencias de sumiistros y lecturas </t>
  </si>
  <si>
    <t>el persoal tecnico toma medidas de presion aguas abajo</t>
  </si>
  <si>
    <t>Se cuenta con personal capacitado para la atencion de emergencias, con tiempos promedio de respuesta de maximo 1 hora.</t>
  </si>
  <si>
    <t>se cuentan con 3417 usuarios</t>
  </si>
  <si>
    <t>Se cuenta con personal tecnico capacitado, para la atencion oportuna de las emergencias.</t>
  </si>
  <si>
    <t xml:space="preserve">se realizan 5 muestras o tomas por municipio </t>
  </si>
  <si>
    <t>realizar la gestion para obtener todos los recursos y personal necesario para las instalacioes de las redes</t>
  </si>
  <si>
    <t>contar con disponibilidad de gas mediante un contrato de suministro o oferta OPC</t>
  </si>
  <si>
    <t>Realizando control diario a los tanques y solicitando oportunamente el suministro de Gas GLP al proveedor.</t>
  </si>
  <si>
    <t>contar con equipos de medicion y personal técnico para la toma de las muestras de presion.</t>
  </si>
  <si>
    <t>realizar campañas comerciales, y de atraccion a nuevos usuarios.</t>
  </si>
  <si>
    <t>contar con disponibilidad de personal tecnico</t>
  </si>
  <si>
    <t>contar con la disponibilidad equipo y herramientas para la atencion de las emergencias, asi como del apoyo del cuerpo de bomberos de cada uno de los municipios.</t>
  </si>
  <si>
    <t>Contar con la disponibilidad de personal, equipo y herramientas para la atencion de las emergencias, asi como del apoyo del cuerpo de bomberos de cada uno de los municipios.</t>
  </si>
  <si>
    <t>Asegurar el suministro permanente de insumos. Realizar el control de proceso de potabilizacion. Recibir reportes de laboratorio tiempo Realzar mantenimiento de equipos y unidades de tratamiento. Recibir reportes de parametros operación de las plantas. Disponibilidad del personal (ingeniera y tecnicos)</t>
  </si>
  <si>
    <t>Gestion de insumos, materiales y herramiemtas.Programa de mantenimiento preventivo. Distribución, recolección y procesamiento de formatos de registro de informacion de control de proceso, consumo de insmos, lavado de filtros, desinfección de puesto de trabajo. Gestion de requerimientos de las entidades de control y de la oficina de control interno de EPQ.</t>
  </si>
  <si>
    <t>Se diligencian formatos de registro de operación. Programa de mantenimiento preventivo. Documentos de los contratos de suministro de insumos. Documentos de supervisión de los contratos de personal de reemplazo de los operarios de planta. Actas de reunion con el personal de tecnicos para la programación semanal de trabajos. Actas de trabajos o diagnostico de equipos.</t>
  </si>
  <si>
    <t>Se utilizan formatos de registro de operación. Programa de mantenimiento preventivo. Documentos de los contratos de suministro de insumos. Documentos de supervisión de los contratos de personal de reemplazo de los operarios de planta. Actas de reunion con el personal de tecnicos para la programación semanal de trabajos. Actas de trabajos o diagnostico de equipos.</t>
  </si>
  <si>
    <t>Se realizan Formatos de registro de operación. Programa de mantenimiento preventivo. Documentos de los contratos de suministro de insumos. Documentos de supervisión de los contratos de personal de reemplazo de los operarios de planta. Actas de reunion con el personal de tecnicos para la programación semanal de trabajos. Actas de trabajos o diagnostico de equipos.</t>
  </si>
  <si>
    <t>0 - 50%</t>
  </si>
  <si>
    <t>51 - 75%</t>
  </si>
  <si>
    <t>76 - 100%</t>
  </si>
  <si>
    <t>Basados en que la Norma Técnica de Calidad de la Gestión Pública (NTC GP 1000) ,  se fundamenta en el interés de  promover la mejora en la calidad y el desempeño de los servicios y productos ofrecidos a la ciudadanía. Se hace necesario utilizar una herramienta de gestión que permita dirigir y evaluar el desempeño institucional en términos de calidad y satisfacción social, mediante la adaptación de un enfoque basado en procesos y procedimientos actualizados e incorporados desde la normatividad vigente y aterrizados al Nuevo Modelo Integrado de Planeación y Gestión – MIPG,  donde se puedan gestionar una serie de actividades relacionadas entre sí, que permitan tener un control continuo sobre los procesos individuales de la entidad y  a la vez lograr una mirada Holistica, que los entrelace e interconecte como uno solo y formen parte de la organización cómo un todo.  Mediante este enfoque entenderemos el funcionamiento de nuestra entidad, como un engranaje  donde se promueve la mejora continua , y se logre la apropiación de un Sistema de Calidad efectivo.</t>
  </si>
  <si>
    <t>La Información suministrada para este indicador obedece a datos puntuales y no a algun seguimiento a actividades especificas en el periodo</t>
  </si>
  <si>
    <t>La cobertura en acueducto se encuentra en funcion del censo DANE 2005 y los usuarios actuales</t>
  </si>
  <si>
    <t>el indice de Risgo de calidad el agua es inferior a la meta establecida</t>
  </si>
  <si>
    <t>La continuidad en el servicio de acueducto se reporta dentro de los parametros normales por suspenciones no programadas no avisadas</t>
  </si>
  <si>
    <t xml:space="preserve">el indice de agua no contabilizada se encuentra dentro de los parametros normales establecidos </t>
  </si>
  <si>
    <t>el indice de reclamacion en acueducto se encuentra en parametros muy bajos de reclamación cumpliendo con la meta establecida</t>
  </si>
  <si>
    <t>Cada reporte dedaño es atendido de manera inmediata según programacion de los fontaneros</t>
  </si>
  <si>
    <t>en el periodo aunque se iniciaron obras en acueducto, estas no presentan un avance de instalacion de tuberias a la fecha de los presentes indicadores</t>
  </si>
  <si>
    <t>contamos con cobertura completa en los 9 municipios</t>
  </si>
  <si>
    <t>los parametros de calidad del agua se encuentran en los rangos optimos para consumo humano</t>
  </si>
  <si>
    <t>Actuando de manera oportuna ante cualquier daño presentado en cada municipio y optimizando la Red</t>
  </si>
  <si>
    <t>Instalando Macromedidores a la entrada y salidad de la planta asi como en la red de distribución</t>
  </si>
  <si>
    <t>el indice de reclamacion se encuentra muy debajo de la meta establecida</t>
  </si>
  <si>
    <t>se atienden todas las solicitudes de los usuarios por concepto de daños</t>
  </si>
  <si>
    <t>se monitorea constantemente la instalacion de redes con los planes de mejoramiento como el POIR</t>
  </si>
  <si>
    <t>La cobertura en alcantarillado se encuentra en funcion del censo DANE 2005 y los usuarios actuales</t>
  </si>
  <si>
    <t>La cobertura en acueducto y alcantarillado se encuentra en funcion del censo DANE 2005 y los usuarios actuales, de ahí se toma el indicador del rezago solicitado</t>
  </si>
  <si>
    <t>se reporta el avance de ejecucion de obras ejecutadas a la fecha y el avance de tuberia instalada</t>
  </si>
  <si>
    <t>Para el presente periodo no se programo ni se contrato la construcción de colectores</t>
  </si>
  <si>
    <t xml:space="preserve">Para el presente periodo no se programo ni se contrato la construcción de colectores por consiguiente no hay vertimientos eliminados </t>
  </si>
  <si>
    <t xml:space="preserve">se ampliara la instalacion de redes en sectores donde no hay cobertura </t>
  </si>
  <si>
    <t>Se realizará la contratacion de colectores para cumplir con esta meta</t>
  </si>
  <si>
    <t>Con la construccion de colectores eliminaremos los puntos de vertimiento proyectados</t>
  </si>
  <si>
    <t>INDICADORES PARA SEGUIMIENTO  DE CUMPLIMIENTO EN LA META 2021</t>
  </si>
  <si>
    <t>TOTAL DE INDICADORES</t>
  </si>
  <si>
    <t>% BASE DE MEDICIÓN</t>
  </si>
  <si>
    <t>LOGROS EN INDICADORES</t>
  </si>
  <si>
    <t xml:space="preserve">% DE CUMPLIMIENTO EN LA META </t>
  </si>
  <si>
    <t>Realizar Seguimientos cuatrimestrales al Plan de Acción y anual al Plan Estratégico</t>
  </si>
  <si>
    <t>Se implementan medidas de lectura en sitio para mejorar las lecturas de fcturacion y poder mejorar los ingresos facturados</t>
  </si>
  <si>
    <t>Se enviaron oficio de cobro persuasivo para lograr mejorar la recuperacion de cartera, dada la prohibicion por la PANDEMIA de cortes y suspensiones</t>
  </si>
  <si>
    <t>Se mantienen el nivel de endeudamiento por debajo de los limites establecidos, actualmente se estan realizando las gestiones para lograr un emprestito para ejecutar obras del POIR</t>
  </si>
  <si>
    <t xml:space="preserve">Se realizó seguimiento a los 9 PSMV, actualizandolos hasta el 31 de diciembre de 2020 labor realizada en el mes de mayo del 2021, se esta actualizando el seguimiento hasta el 30 de junio de 2021 </t>
  </si>
  <si>
    <t>de acuerdo al trabajo realizado se puede evidenciar que se está cumpliendo la meta del trabajo en un 93,5%, el cual ha sido logrado por utilizar las herramientas tecnológicas como medio de comunicación para las solicitudes realziadas</t>
  </si>
  <si>
    <t xml:space="preserve">Con la adicion de los recuros del superavit mas el desembolso de credito de liquidez se ha logrado el pago de proveedores e impuestos lo cual se evidencia en el sostenimiento de los limites de endeudamientos proyectados                                                                                                      </t>
  </si>
  <si>
    <t>Los informes presentados reflejan el incremento del recaudo, esto debido al apoyo en recaudo que presta la subgerencia, a l instalación de nuevos medidiores, cambio de medidores dañados y aumento de suscriptores. La subgerencia de comercialización de servicios y atención al cliente seguirá adelantando procesos de instalación y cambios de medidores, reducción de fraudes e ilegalidades con el fín de dar cumpliento a la meta propuesta para el año 2021.</t>
  </si>
  <si>
    <t>Los informes presentados reflejan el incremento de suscriptores en los nueve municipios donde la empresa presta sus servicios. La subgerencia de comercialización de servicios y atención al cliente seguirá adelantando procesos de legalizaciones que conlleven a matricular nuevos usuarios y con ello reducir las ilegalidades, actividades estas que llevaran al cumplimiento de la meta propuesta para el año 2021</t>
  </si>
  <si>
    <t>El proceso de cartera se ha adelantado de manera eficaz, se han enviado cobros persuasivos y se estan adelantando cobros coactivos así lo demuestran los informes presentados, sin embargo la eficacia se ha visto menguada debido a la  emergencia sanitaria  y a los diferentes decretos surgidos a raiz de la misma, de los cuales Empresas Públicas del Quindío ha sido respetuuosa y los ha acogido y aplicado a cabalidad.  La subgerencia de comercialización de servicios y atención al cliente seguirá enviando cobros persuasivos, adelantará cobros coactivos a través del área competente, hará financiaciones y las actividades legales necesarias para la recuperación de cartera, lo que conllevará al cumpliento de la meta propuesta para el año 2021</t>
  </si>
  <si>
    <t>Los PQRS llegados a la Empresa ha rebajado sustancialmente, así lo demuestran los informes presentados y rendidos a la oficina de control interno de gestión. La subgerencia de comercialización de servicios y atención al cliente continuará prestando apoyo a las coordinaciones municipales, y contestando de manera clara, precisa y oportuna los reclamos, peticiones, trámites y demás oficios presentados por los usarios, con el fin de cumplir las metas propuestas para el año 2021.</t>
  </si>
  <si>
    <t xml:space="preserve">Se garantiza la disponibilidad de gas para el consumo diario realizando el suministro de gas GLP a los 4 Municipios cada 13 a 20 dias a niveles de 30 a 70% de existencia de gas GLP, en cada uno de los tanques, logrando asi la disponibilidad para las 720 horas de cada mes., Se entregan copias de las lecturas diarias mostrando asi la operacion constante y sin interrupciones
</t>
  </si>
  <si>
    <t>Se realizo el envio de la información requerida y solicitada para la Rendición de la Cuenta a la Plataforma de la Contraloria Departamental y se  llevó a cabo la Audencia Pública de cuentas del año 2020 presentada el jueves 29 de Abril de 2021 a las 3 PM, en la cual se invitó a toda la comunidad y medios en forma virtual para el acompañamiento a traves de la pagina de las Empresas Públicas del Quindío. Informe realizado y publicado de la Rendición de Cuentas.                                                           Observaciones: Se cumplió con la meta del 100% desde el pimer cuatrimestre.</t>
  </si>
  <si>
    <t>Se realizó el envío de los documentos a la palataforma de la Contraloría y se realizó la Audiencia Pública de Rendición de Cuentas el día 29 de abril de 2020 de forma virtual. Se realizó Informe de la rendición de la cuenta y se publicó en la página web de la entidad. Anexo evidencias..</t>
  </si>
  <si>
    <t>Seguimiento a los catorce (14) Tramites adscritos en el aplicativo Suit, pertenecientes a los procesos de la Subgerencia de Comercialización De Servicios Y Atencón Al Usuario  y Planeación Técnica. Se realiza consulta a la Función Pública -Suit, y se procede a la inscripción del Trámite quince (15) con No. 70132 *Instalación, mantenimiento o reparación de medidores; en la plataforma SUIT,  de igual manera se realizo el cargue del Acuerdo de Junta Directiva No. 005 de 2021  de costos de los demas Servicios Complementarios prestados por EPQ.</t>
  </si>
  <si>
    <t>* Solicitud a los procesos competentes para realizar el cargue de los trámites en la plataforma del SUIT.  * La Subgerencia de Planeacion Técnica y Ambiental  y la Subgerencia de Comerciaización de Servicios y Atención al Usuario envian la información de los tramites para el cargue.  Se realizan las actualizaciones del periodo de Septiembre hasta el mes de Diciembre correspondiente al tercer cuatrimestre de 2021 en la plataforma. De otra parte se inscribe el Tramite quince (15) quince, con su respectivo Acuerdo de Junta Directiva No. 005 de 2021, de servicios complementarios.</t>
  </si>
  <si>
    <t>Se cuenta con el Acuerdo  de precios unitarios de Junta Directiva No. 005 Aprobado e inscrito el trámite quince  (15), con .No. 70132 *Instalación, mantenimiento o reparación de medidores; en la plataforma SUIT,</t>
  </si>
  <si>
    <t>se realizan los oficios solicitando el seguimiento del tercer cuatrimestre de la vigencia 2021.</t>
  </si>
  <si>
    <t>consolidar toda la matriz del plan de acción 2021 del tercer cuatrimestre de las empresas publicas del Quindio.</t>
  </si>
  <si>
    <t>Se realizó solicitud para actualización de Manuales de Procedimientos , protocolos, Guias, Formatos, politicas, planes y demas documentos propios de cada Proceso de la Entidad ,  se entrego material de apoyo   a traves de modelos desde la Función Pública que fuera pertinente para el prcoceso,   basados en la nueva Reestructuración de EPQ. Se brinda acompañamiento a las areas de Comercialización de Servicios y Atención al usuario, Laboratorio y Ensayo de Calidad de Agua, y a la Oficina de Talento Humano, a  la Subgerencia de Servicios Publicos en la oficina de producción de Agua Potable y a la subgerencia de Planeación  para realizar los ajustes que se requieran según la necesidad de cada proceso , alineado al nuevo Manual de Funciones y a la Nueva Guia para el Diseño de los Procesos desde el Marco de MIPG,   dado que los Lineamientos normativos desde la Función Pública., exige alinear el Sistema de Gestión de Calidad  en este Modelo que unifico y recogio en un solo  sistema la actuación Publica. Por lo anterior se realizo mediante correo digital , whatsaap  la entrega a todas las Areas de los diferentes documentos que reposan en el Sistema de Gestión de Calidad  en  la última versión actualizada y normalizada.  Se  inicio acompañamiento a las diferentes  areas de  la Empresa de manera telefónica y presencial, levantando actas de trabajo.</t>
  </si>
  <si>
    <t xml:space="preserve">La meta alcanzada en el tercer cuatrimestre  correspondio al 10,53% en  la actualización de diferentes  documentos de los procesos de Laboratorio, y un cronograma en la sugerencia de Comercialización en su proceso de Facturación, con un porcentaje de avance acumulado a la fecha de 35,34 %.  del 40% de Meta proyectada para esta vigencia 2021.               Cabe resaltar que según el  Decreto 1499 de 2017 en su CAPÍTULO 2 POLÍTICAS DE GESTIÓN Y DESEMPEÑO INSTITUCIONAL ARTÍCULO 2.2.22.2.1. Políticas de Gestión y Desempeño Institucional.  Donde su Sistema de Gestión, creado en el artículo 133 de la Ley 1753 de 2015,  integra los Sistemas de Desarrollo Administrativo y de Gestión de la Calidad,  con el objeto de dirigir la gestión pública a un mejor desempeño institucional y lo más importante, tomar medidas de acción encaminadas a la mejora continua para alcanzar la excelencia. Lo cual redundará en beneficio de un SGC, apropiado y bajo los lineamientos del Nivel Central, las actividades realizadas para este corte cuatrimestral se conectaron a orientar los procesos alinear esta actualización de sus Manuales y Procedimientos desde los requerimientos de MIPG.
</t>
  </si>
  <si>
    <t>El ebitda  del año 2021 se mantiene cerca a los $6,400 millones el cual cumple la meta en un 320%; esta meta se alcanza gracias a la creciente facturacion de servicios publcios y a la austeridqad en el Gasto que se implemento con la reestructuracion de personal.</t>
  </si>
  <si>
    <t>La liquidez cumple la meta dado que se definio la meta para el año 2021  de una liquidez del 1,3 y al cierre se refleja una liquidez del 1,4 por lo cual la empresa tiene 1,4 veces para respaldar el pasivo de corto plazo</t>
  </si>
  <si>
    <t>El endeudamiento de la Compañía al cierre es conservador dado que se fijo el limite del 24% y al cierre se presenta un endeudamiento total del 23%.</t>
  </si>
  <si>
    <t>001/09/2021</t>
  </si>
  <si>
    <t xml:space="preserve">se presentaron 10 solicitudes de servicio tecnico en el segundo trimestre del año el cual 1 de ellas fueron atendidas despues de 24 horas. Teniendo un 90% de efectividad con tiempos de respuesta de 1 hora para emergencias y 24 horas para otras solicitudes, se debe tener en cuenta que según el manual de distribucion el tiempo de respuesta para emergencias es de 1 hora, las demas solicitudes que no estan dentro de los indice de respuesta de servicio tecnico IRST para EC, IN, IS, como Otras solicitudes y Calidad de llama pueden ser no mayores a 24 horas y 30 dias. </t>
  </si>
  <si>
    <t>Se presentó 3 solicitudes de emergencias por fuga de regualdor en el centro de medición en el municipio de Cordoba, el personal tecnico, tuvo un tiempo de respuesta inferiro a 1 hora</t>
  </si>
  <si>
    <t>Para este ultimo cuatrimestre se realizan tomas mensuales en los cuatro municipios del donde se presta el servicio de gas GLP, Cordoba, Pijao, Buenavista, y Genova; utilizando el equipo medidor de particulas odorante HODORHANDY para detectar ETILMERCAPTANO aplicado al gas GLP desde las plantas de Ecopetrol. Se realizan 63 tomas con un rango de 13 a 25 mg/metro cubico., con un ideal de medida de 18m3/metros cubicos segun fabricante del Quimico.</t>
  </si>
  <si>
    <t xml:space="preserve">Se realizan 3  instalaciones nuevas distribuidas en los municipios de Cordoba, Buenavista y Genova en el tercer cuatrimetre  del año 2021.  </t>
  </si>
  <si>
    <t>Se realizan tanqueos aproximadamente cada 13 a 20 dias,   con un maximo de llenado de 85% y u minimo de volumen de gas existente en los tanques de almaceamiento entre 30 y 50%
El indicador de confiabilidad de almacenamiento definido por la Resolución CREG 072 de 2002, modificada por la Resolución CREG 034 de 2004, fue definido por la CREG para ser evaluado por la Auditoría Externa de Gestión y Resultados AEGR. Para el caso particular de empresas del Estado, esta labor deberá ser realizada por la oficina de Control Interno de la Empresa.
    El indicador definido en el artículo 2.6 de las resoluciones ibidem, está definido para los grandes comercializadores de gas GLP. Para el caso particular de EPQ S.A. ESP, este indicador no debería aplicar, ya que la empresa sólo es distribuidor.
    En el caso de querer aplicar el indicador de Confiabilidad en el almacenamiento para EPQ S.A. ESP, debería tenerse en cuenta los siguientes aspectos:
    Para el caso de los grandes comercializadores, el indicador busca establecer qué capacidad tienen para atender el mercado global de todos sus usuarios. Estas empresas como es el caso de NORGAS S.A. ESP, GASÁN S.A. ESP, GASES DE ANTIOQUIA S.A.ESP, CHILCO S.A ESP Y VIDAGAS  S.A.ESP, como sólo realizan almacenamiento sin distribución por red de tubería, pueden alcanzar llenados de tanque que oscilan entre el 90 - 95%.
    En el caso de los distribuidores, el almacenamiento debería llegar a un máximo del 80%, para garantizar la vaporización del hidrocarburo que se distribuirá en la red de suministro; situación que afectaría el indicador de confiabilidad.
    De querer aplicar el indicador, éste muestra el número de días en que tarda la empresa en rotar sus inventarios. De tenerse un indicador muy alto, esto significará que se tiene un tanque sobre dimensionado para la red atendida. Y de tener un valor muy bajo en el indicador, representará que el distribuidor debe recurrir demasiado a la recarga del tanque, lo que incrementa considerablemente los costos en el flete de transporte y afecta la eficiencia económica de la empresa (tarifa), sumado el traslado de costos ineficientes a los usuarios.
Del conocimiento que se ha podido obtener sobre la base de la experiencia en campo con las empresas en el tema de la operatividad de las plantas de almacenamiento de gas GLP y las estaciones de suministro en empresas distribuidoras, así como también  el análisis detallado de los documentos y estudios que ha publicado la Unidad de Planeación Minero Energética en los últimos años, sugeriría que el indicador de Confiabilidad para el almacenamiento de gas GLP de la empresa oscile entre los 45 - 55 días de tal manera el cumplimiento del indicador es estar dentro del rango de acuersdo al comportamiento de los años anteriores. De tal manera si se encuentra dentro de ese rango cumpliria al 100% por cada trimestre.</t>
  </si>
  <si>
    <t>Segun la resolucion 100 de 2003 CREG  el IPLI =(NP-NFR/NP)*100. Se debe realizar la toma de presion en lineas individuales con un manometro de baja garantizando la toma dentro de la vivienda; con un rango de 23 a 35 mbar. De acuerdo a la resolucion CREG 035 del año 2020. ARTÍCULO 2. SUSPENSIÓN DE LA OBLIGACIÓN DE REPORTE DE LOS ÍNDICES DE ODORIZACIÓN, IO Y DE PRESIÓN EN LÍNEAS INDIVIDUALES, IPLI AL SUI. SE REALIZO EN EL ULTIMO CUATRIMESTE 63 MUESTRAS DENTRO DEL RANGO DE REFERENCIA.</t>
  </si>
  <si>
    <t>Según la resolucion No100 de 2003 CREG  Articulo 3 duracion equivalente de interrupcion del servicio, el valor de referencia es Cero, toda interrupcion  DES= SUMATORIA DEL TIEMPO DE DURACION DE LA INTERRUPCION DE TODAS LAS INTERRUPCIONES DEL SERVICIO. Se presento 2 emergencias sin interrupciones por los mantenimientos efectuados</t>
  </si>
  <si>
    <t>Se Inició el periodo con 3417 Usuarios y se Finalizó con  facturados en el primer trimestre. De acuerdo a arquitecsoft hay 3455 usuarios en el sistema ArquiUtilities hasta el periodo de Diciembre</t>
  </si>
  <si>
    <t>Se presento 2 emergencias en el trimestre con tiempos de atencion menores de 1 hora</t>
  </si>
  <si>
    <t xml:space="preserve">Se  realizaron tomas de muestras a las aguas residuales por parte del personal técnico del laboratorio de Analisi y ensayo  Empresas Públicas del Quindío.                                            Con  Personal técnico de la Oficina de Plantas de tratamiento, se vienen realizado toma de pH y Temperatura,  parámetros que evidencian el estado de los reactores </t>
  </si>
  <si>
    <t xml:space="preserve">Se  realizaron tomas de muestras a las aguas residuales por parte del personal técnico del laboratorio de Analisi y ensayo  Empresas Públicas del Quindío.                                            Con  Personal técnico de la Oficina de Plantas de tratamiento, se vienen realizado toma de pH y Temperatura,  parámetros que evidencian el estado de los reactores es </t>
  </si>
  <si>
    <t xml:space="preserve"> Con  Personal técnico de la Oficina de Plantas de tratamiento, se vienen realizado toma de pH y Temperatura con frecuencia diaria, parámetros que evidencian el estado de los reactores </t>
  </si>
  <si>
    <t>La oficina de Plantas de Tratamiento, con el apoyo de personal técnico se encuentra realizando desde el día 08 de julio del año en curso, tomas de pH y temperatura en las ptar, con el fin de tener indicadores del funcionamiento de los reactores</t>
  </si>
  <si>
    <t>Se espera el apoyo por parte de la subgerencia de Planeación con la adecuación del laborarotio de  agua residual de la empresa, para conocer si se esta cumpliendo  con los paramentros establecidos en la Resolución 0631 de 2015</t>
  </si>
  <si>
    <t xml:space="preserve">En este Cuatrimestre se enviaron en los dias especiales mensajes de felicitaciones como: el dia del amor y la amistad   y Cumpleaños; se continuo con las pausas activas;   en el mes de septiembre  se llevó a cabo con los Operarios de Planta la Celebracion del  amor y la amistad actividad que fue realizada los días 21 y 22 , llevándose a cabo una pausa activa, un compartir con los compañeros. La Feria de la salud se llevó a cabo el día 22 de octubre de 2021 de 08:00 a las 12:00 y de 14:00 a las 17:00 en las instalaciones de la sede principal. La Celebración de Halloween para los funcionarios , se realizó el 29 de Octubre, en horas de la mañana se realizó una actividad con los funcionarios de la empresa, la cual consistía en disfrazarnos por subgerencias y al medio día concluyo con un compartir de pizza con gaseosa, y la premiación a la mejor Oficina. Celebracion de Halloween para los hijos de los funcionarios, en Horas de la tarde se llevó a cabo la celebración del Halloween para todos los hijos de 0 a 12 años de edad. La Integración Navideña de Funcionarios de la Empresa: Se llevó a cabo los días 3 y 11 de diciembre, paseo realizado a las instalaciones Acuaparque Tardes Caleñas en Rozo Valle del Cauca.  Integración Navideña hijos de Funcionarios: Se llevó a cabo el día 10 de diciembre  a partir de las 3 de la tarde en las instalaciones de Restaurante Gualandú KM 2 vía Armenia - Montenegro  </t>
  </si>
  <si>
    <t>se realizaron las siguientes   capacitaciones dentro de plan de capacitaciones: Capacitación de Instalación de Redes Hidráulicas de GAS,  Capacitación de Agua Potable,  Capacitación Educación y Finanzas Personales, Capacitación Manejo de Relaciones y Trabajo en Equipo</t>
  </si>
  <si>
    <t>Se realizaron 2  actividades de socializaión del Codigo de Integridad: El Valor de la Justicia los dias 23 y 24 de septiembre se llevó acabo con los operarios de planta, consistía en llevarles unas pequeñas reflexiones con el significado de este, para que ellos nos compartieran su opinión y la importancia de este. , el Valor del Respeto el dia 15 de octubre, se llevó a cabo una actividad con los  funcionarios de la sede principal, donde nos dirigimos oficina por oficina realizando una pausa cativa y compartiendo la importancia del Respeto hacia los usuarios, compañeros de trabajo y nosotros mismos.</t>
  </si>
  <si>
    <t>En la pagina Web de la Empresa se encuentra publicado el  Plan  de Talento Humano</t>
  </si>
  <si>
    <t>Para el cuatrimestre se programaron 9 actividades de las cuales se ejecutaron 6. Se realizaron las siguientes actividades de bienestar: Día del Amor y la amistad,  Feria de la salud, Celebración de Halloween para los funcionarios, Celebración de Halloween para los hijos de funcionarios,  Integración Navideña de Funcionarios de la Empresa,  Integración Navideña hijos de Funcionarios</t>
  </si>
  <si>
    <t xml:space="preserve">Para el cuatrimestre se programaron 9 actividades de las cuales se ejecutaron 4. Se enviaba de manera permanente invitación vía whatsapp de la empresa de las actividades y capacitaciones que brindaban las entidades con las que se tiene convenio; Capacitación de Instalación de Redes Hidráulicas de GAS,  Capacitación de Agua Potable,  Capacitación Educación y Finanzas Personales, Capacitación Manejo de Relaciones y Trabajo en Equipo                                                                                                   </t>
  </si>
  <si>
    <t>Para el cuatrimestre se programaron 3  actividades de las cuales se ejecutaron 2. Se realizo la socialización  del Valor de la Justicia los dias 23 y 24 de septiembre se llevó acabo con los operarios de planta, consistía en llevarles unas pequeñas reflexiones con el significado de este, para que ellos nos compartieran su opinión y la importancia de este. , el Valor del Respeto el dia 15 de octubre, se llevó a cabo una actividad con los  funcionarios de la sede principal, donde nos dirigimos oficina por oficina realizando una pausa cativa y compartiendo la importancia del Respeto hacia los usuarios, compañeros de trabajo y nosotros mismos.</t>
  </si>
  <si>
    <t>En la pagina Web de la Empresa se encuentra publicado el  Plan   de Talento Humano.</t>
  </si>
  <si>
    <t>Dentro de las actividades programadas la mayoria son de aplicabilidad en el ultimo Cuatrimestre del año, para este Cuatrimestre se se realizaron 6 (seis) actividades.</t>
  </si>
  <si>
    <t>Se realizaron 2  actividades de socializaión del Codigo de Integridad ell Valor de la Justicia y el Valor del Respeto.</t>
  </si>
  <si>
    <t xml:space="preserve"> Se encuentra realizada y públicado es el Plan de Talento Humano.</t>
  </si>
  <si>
    <t>La Subgerencia de Comercialización realizó proceso de facturación conforme a los cronogramas estipulados y establecio los canales de pago (Sedes - Pagos PSE - Banco BBVA) para los periodos de facturación de todo el cuatrimestre, a demás programó personal de apoyo para el recaudo de los días de mayor afluencia de usuarios. Es de anotar que el mes de diciembre pasa solo con informe de facturación y el recaudo en cero (0) puesto que este se hace mes vencido.</t>
  </si>
  <si>
    <t>La Subgerencia de Comercialización ha realizado de manera eficiente el proceso de registro de matriculas.  De igual forma a realizado trabajos de legalizaciones que conllevan a matriculas de usuarios que se conectan de forma fraudelenta a nuestras redes hidiricas. las matriculas de gas no se han creado en el sistema a pesar de ya estar instalados en terreno los medidores; para hacer las matriculas se requiere del visto bueno o de la respectiva certifciación de la subgerencia de servicios públicos o del P.U encargado del gas.</t>
  </si>
  <si>
    <t xml:space="preserve">La subgerencia de comercialización  ha respetado a cabalidad los decretos presidenciales expedidos a raiz de la emergencia sanitaria, sin embargo ha adelantado procesos de cobros persuasivos, ha hecho financiaciones, acuerdos de pago y abonos a los usuarios morosos. El proceso de cortes o suspensiones del servicio se empezó a aplicar en el mes de noviembre siguiendo la resolución expedida por la CRA. </t>
  </si>
  <si>
    <t>La Subgerencia de comercialización, desplaza a las coordinaciones personal ideneo para recibir y solucionar in situ los diferentes reclamos que puedan presentar los usuarios especialmente en los días de mayor recaudo, y ha actuado de manera celere en las respuestas a las petIciones que que llegan al área de PQRS. En losmeses de noviembre y diciembre se incrementaron los PQRS en el municipio de Pijao debido a la implementación del cobro tarifario en ese municpio.</t>
  </si>
  <si>
    <t>se realizaron publicaciones solicitadas al correo institucional del área de sistemas, entre ellas cumpliendo con lo estipulado en los acuerdos plasmados en el plan de acción.</t>
  </si>
  <si>
    <t>finalización del desarrollo de nuevos modulos a implementar en el sistema de factura y de nómina</t>
  </si>
  <si>
    <t>se han realizado ajustes en el sitio web cumpliendo con la norma que exigé gobierno digital como es el Multiidioma, optimizar la imagen para personas que presentan discapacidad, tener la sección de transparencia de la información, contar una una introducción en el sitio principal, se agregó el calendario de actividades, se habilitó los pagos en linea por medio de un sistema PSE, el sitio cuenta con un sistema de migas de pan o hilo de Ariadna, un chat para comunicación con los usuarios, un sistema de atención al usuario, se realizó la actualización de las politicas de seguridad y el plan estrategico de las tecnologias de la información</t>
  </si>
  <si>
    <t>se realizan modificaciones en el sitio web solicitadas por el gobierno nacional y la entidad EPQ con el fin de dar cumplimiento a las metas estipuladas en el presente año, se hizo entrega de las politicas de seguridad y privacidad de la información y del plan estratégico de las tecnologias de la información</t>
  </si>
  <si>
    <t>se está implementando el software de ventanilla unica
se esta gestionando herramientas para mejorar los servicios virtuales al usuario como descargar la factura electrónica
se esta desarrollando un webservices para mejorar los pagos en linea por medio de PSEE</t>
  </si>
  <si>
    <t>Software de ventanilla unica,
Descargar la factura digital 
Webservices para mejorar los pagos en linea por medio de PSEo.</t>
  </si>
  <si>
    <t>de acuerdo al trabajo realizado se puede evidenciar que se está cumpliendo la meta del trabajo en un 100%, el cual ha sido logrado por utilizar las herramientas tecnológicas como medio de comunicación para las solicitudes realziadas</t>
  </si>
  <si>
    <t>se viene adelantando modificaciones en el sitio web para mejorar el cumplimiento y llegar a la meta estípulada para el presente año, se realiza entrega de las politicas de seguridad y PETI</t>
  </si>
  <si>
    <t>se solicitan a todas las dependencias de la entidad de manera oficial y por via digital el envio  de la información del tercer cuatrimestre de la vigencia 2021 en los 61 indicadores que tiene la Entidad adscritos para esta vigencia, se deja claridad que a la fecha los datos de Contabildad quedan aproximados  hasta el cierre del balance y  los procesos de Acueducto y Alcantarillado de Servicios Públicos , no entregaron los indicadores para revisar su cumplimiento.</t>
  </si>
  <si>
    <t xml:space="preserve">Se realizó primer informe de seguimiento al PUEAA correspondiente al año 2021, se realizó informe de seguimiento del primer y segundo semestre de 2021 a los PSMV, como tambien se realizó seguimiento al PIGA para el año 2021 y se actualizó para el año 2022. </t>
  </si>
  <si>
    <t>Se entregaron los PSMV del segundo semestre del año 2021 ante la  CRQ, los expedientes fisicos reposan en los archivos de planeación institucional</t>
  </si>
  <si>
    <t>Se entregaron los seguimientos de los PSMV del año 2021 ante la  CRQ</t>
  </si>
  <si>
    <t xml:space="preserve">Se realizó el informe de seguimiento correspondiente al año 2021 </t>
  </si>
  <si>
    <t>Se realizó el seguimiento para este último cuatrimestre del año 2021</t>
  </si>
  <si>
    <t xml:space="preserve">Se  dio cumplimiento con el  seguimiento final  de todas las actividades de la vigencia 2021 con corte al 31 de diciembre. </t>
  </si>
  <si>
    <t xml:space="preserve">Se cmplió con el  seguimiento al PUEAA correspondiente al año 2021, se realizó informe de seguimiento del primer y segundo semestre de 2021 a los PSMV, como tambien se realizó seguimiento al PIGA para el año 2021 y se actualizó para el año 2022. </t>
  </si>
  <si>
    <t xml:space="preserve">El 23 de mayo de 2021 se realizo el diligenciamiento de formulario FURAG, dentro del termino establecido por la funcion publica </t>
  </si>
  <si>
    <t>Durante el periodo de Septiembre  a Diciembre  de 2021  se realizaron las siguientes auditorias:,comercial,  financiera y secreatria general según el cronograma aprobado por el comite coordinador de control interno.</t>
  </si>
  <si>
    <t xml:space="preserve">Se hizo seguimiento a seis mapas de riesgos de corrupcion según la ley 1474 de 2011 </t>
  </si>
  <si>
    <t xml:space="preserve">De acuerdo a los resultados del Furag empresas publicas del Quindio antes empresa Sanitaria del quindio Esaquin obtuvo los sigiuentes resultados :  INDICE DE CONTROL INTERNO : 65,60-ENTE DE CONTROL:62,78 EVALUACIO DEL RIESGO 73,59 -ACTIVIDADES DE CONTROL 63.00-INFORMACION Y COMUNICACION PARA EL CONTROL 62,92 -ACTIVIDADES DE MONITOREO 67,92 </t>
  </si>
  <si>
    <t xml:space="preserve">Durante el periodo de Septiembre a diciembre  de 2021  se  evidencia el cumplimiento de tres auditorias que son   Comercial, Financiera y secretaria General  dando cumplimiento a las  (6) auditorias aprobadas por el comité Coordinador  de control interno </t>
  </si>
  <si>
    <t xml:space="preserve"> Para este cuatrimestre hubo unos cambios para el reporte al seguimiento de los Riesgos, la Contraloría Departamental del Quindío mediante circular externa 2019 -2021 programó capacitaciones donde participo   EPQ se  analizaron  los riesgos actuales para cada proceso, desde la pertinencia y la efectiva medición de dicho Riesgo que al materializarse pueda impactar en un Detrimento Patrimonial para la Entidad.
</t>
  </si>
  <si>
    <t xml:space="preserve">Al momento no se puede hacer el analisis del plan de accion, por cuanto la oficina de planeacion esta consolidando la informacion y no han enviado el informe alaoficina de cotrol interno </t>
  </si>
  <si>
    <t>La medicion del furag se hace una vez al año .</t>
  </si>
  <si>
    <t>las auditorias se realizan según el cronograma aprobado en comité coordinador de control interno</t>
  </si>
  <si>
    <t>Se cuenta con todo el compromiso del area de control interno para realizar dichos seguimientos, siempre que se cuente con la informacion oportuna por parte  del proceso de planeacion</t>
  </si>
  <si>
    <t xml:space="preserve">Se espera a la finalizacion del periodo para realizar el analisis pertinente </t>
  </si>
  <si>
    <t xml:space="preserve">Semaforo tercer cuatrimestre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</si>
</sst>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0.0"/>
    <numFmt numFmtId="167" formatCode="0.0%"/>
    <numFmt numFmtId="168" formatCode="0.000%"/>
    <numFmt numFmtId="169" formatCode="_(&quot;$&quot;\ * #,##0_);_(&quot;$&quot;\ * \(#,##0\);_(&quot;$&quot;\ * &quot;-&quot;??_);_(@_)"/>
    <numFmt numFmtId="170" formatCode="[$-240A]General"/>
    <numFmt numFmtId="171" formatCode="[$-240A]0%"/>
  </numFmts>
  <fonts count="31">
    <font>
      <sz val="11"/>
      <color theme="1"/>
      <name val="Calibri"/>
      <family val="2"/>
      <scheme val="minor"/>
    </font>
    <font>
      <sz val="11"/>
      <color indexed="8"/>
      <name val="Calibri"/>
      <family val="2"/>
    </font>
    <font>
      <sz val="11"/>
      <color indexed="8"/>
      <name val="Calibri"/>
      <family val="2"/>
    </font>
    <font>
      <sz val="11"/>
      <color indexed="8"/>
      <name val="Helvetica Neue"/>
    </font>
    <font>
      <b/>
      <sz val="9"/>
      <name val="Tahoma"/>
      <family val="2"/>
    </font>
    <font>
      <sz val="9"/>
      <name val="Tahoma"/>
      <family val="2"/>
    </font>
    <font>
      <sz val="9"/>
      <color indexed="8"/>
      <name val="Tahoma"/>
      <family val="2"/>
    </font>
    <font>
      <b/>
      <sz val="12"/>
      <name val="Tahoma"/>
      <family val="2"/>
    </font>
    <font>
      <sz val="10"/>
      <color indexed="8"/>
      <name val="Tahoma"/>
      <family val="2"/>
      <charset val="1"/>
    </font>
    <font>
      <sz val="11"/>
      <color indexed="8"/>
      <name val="Calibri"/>
      <family val="2"/>
      <charset val="1"/>
    </font>
    <font>
      <sz val="11"/>
      <color theme="1"/>
      <name val="Calibri"/>
      <family val="2"/>
      <scheme val="minor"/>
    </font>
    <font>
      <sz val="11"/>
      <color rgb="FF000000"/>
      <name val="Calibri"/>
      <family val="2"/>
    </font>
    <font>
      <u/>
      <sz val="11"/>
      <color theme="10"/>
      <name val="Calibri"/>
      <family val="2"/>
      <scheme val="minor"/>
    </font>
    <font>
      <sz val="9"/>
      <color theme="1"/>
      <name val="Tahoma"/>
      <family val="2"/>
    </font>
    <font>
      <sz val="11"/>
      <color theme="1"/>
      <name val="Tahoma"/>
      <family val="2"/>
    </font>
    <font>
      <sz val="9"/>
      <color rgb="FF000000"/>
      <name val="Tahoma"/>
      <family val="2"/>
    </font>
    <font>
      <sz val="8"/>
      <color theme="1"/>
      <name val="Calibri"/>
      <family val="2"/>
      <scheme val="minor"/>
    </font>
    <font>
      <sz val="9"/>
      <color theme="1"/>
      <name val="Calibri"/>
      <family val="2"/>
      <scheme val="minor"/>
    </font>
    <font>
      <b/>
      <sz val="9"/>
      <color theme="1"/>
      <name val="Tahoma"/>
      <family val="2"/>
    </font>
    <font>
      <b/>
      <sz val="12"/>
      <color theme="1"/>
      <name val="Tahoma"/>
      <family val="2"/>
    </font>
    <font>
      <sz val="9"/>
      <name val="Calibri"/>
      <family val="2"/>
      <scheme val="minor"/>
    </font>
    <font>
      <sz val="9"/>
      <color rgb="FF000000"/>
      <name val="Calibri"/>
      <family val="2"/>
      <scheme val="minor"/>
    </font>
    <font>
      <b/>
      <sz val="10"/>
      <color theme="1"/>
      <name val="Tahoma"/>
      <family val="2"/>
    </font>
    <font>
      <sz val="10"/>
      <color theme="1"/>
      <name val="Calibri"/>
      <family val="2"/>
      <scheme val="minor"/>
    </font>
    <font>
      <sz val="8"/>
      <color theme="1"/>
      <name val="Tahoma"/>
      <family val="2"/>
    </font>
    <font>
      <b/>
      <sz val="9"/>
      <color theme="1"/>
      <name val="Calibri"/>
      <family val="2"/>
      <scheme val="minor"/>
    </font>
    <font>
      <sz val="8"/>
      <color rgb="FF000000"/>
      <name val="Century Gothic"/>
      <family val="2"/>
    </font>
    <font>
      <b/>
      <sz val="9"/>
      <name val="Calibri"/>
      <family val="2"/>
      <scheme val="minor"/>
    </font>
    <font>
      <sz val="9"/>
      <color rgb="FF00B050"/>
      <name val="Tahoma"/>
      <family val="2"/>
    </font>
    <font>
      <sz val="9"/>
      <color indexed="8"/>
      <name val="Calibri"/>
      <family val="2"/>
      <scheme val="minor"/>
    </font>
    <font>
      <b/>
      <sz val="9"/>
      <color indexed="8"/>
      <name val="Tahoma"/>
      <family val="2"/>
    </font>
  </fonts>
  <fills count="13">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66FF66"/>
        <bgColor indexed="64"/>
      </patternFill>
    </fill>
    <fill>
      <patternFill patternType="solid">
        <fgColor theme="9" tint="0.59999389629810485"/>
        <bgColor indexed="64"/>
      </patternFill>
    </fill>
    <fill>
      <patternFill patternType="solid">
        <fgColor rgb="FF92D050"/>
        <bgColor indexed="64"/>
      </patternFill>
    </fill>
    <fill>
      <patternFill patternType="solid">
        <fgColor rgb="FF00B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5">
    <xf numFmtId="0" fontId="0" fillId="0" borderId="0"/>
    <xf numFmtId="0" fontId="2" fillId="0" borderId="0"/>
    <xf numFmtId="0" fontId="2" fillId="0" borderId="0"/>
    <xf numFmtId="0" fontId="9" fillId="0" borderId="0"/>
    <xf numFmtId="170" fontId="11" fillId="0" borderId="0" applyBorder="0" applyProtection="0"/>
    <xf numFmtId="0" fontId="9" fillId="0" borderId="0"/>
    <xf numFmtId="171" fontId="11" fillId="0" borderId="0" applyBorder="0" applyProtection="0"/>
    <xf numFmtId="0" fontId="12" fillId="0" borderId="0" applyNumberForma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3" fillId="0" borderId="0" applyNumberFormat="0" applyFill="0" applyBorder="0" applyProtection="0">
      <alignment vertical="top"/>
    </xf>
    <xf numFmtId="0" fontId="10" fillId="0" borderId="0"/>
    <xf numFmtId="9" fontId="10" fillId="0" borderId="0" applyFont="0" applyFill="0" applyBorder="0" applyAlignment="0" applyProtection="0"/>
    <xf numFmtId="9" fontId="10" fillId="0" borderId="0" applyFont="0" applyFill="0" applyBorder="0" applyAlignment="0" applyProtection="0"/>
    <xf numFmtId="0" fontId="1" fillId="0" borderId="0"/>
    <xf numFmtId="0" fontId="1" fillId="0" borderId="0"/>
    <xf numFmtId="0" fontId="9" fillId="0" borderId="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cellStyleXfs>
  <cellXfs count="599">
    <xf numFmtId="0" fontId="0" fillId="0" borderId="0" xfId="0"/>
    <xf numFmtId="0" fontId="13" fillId="2" borderId="1" xfId="0" applyFont="1" applyFill="1" applyBorder="1" applyAlignment="1">
      <alignment wrapText="1"/>
    </xf>
    <xf numFmtId="0" fontId="4" fillId="2" borderId="1" xfId="0" applyFont="1" applyFill="1" applyBorder="1" applyAlignment="1">
      <alignment horizontal="center" vertical="center" wrapText="1"/>
    </xf>
    <xf numFmtId="167" fontId="13" fillId="0" borderId="0" xfId="0" applyNumberFormat="1" applyFont="1" applyFill="1"/>
    <xf numFmtId="0" fontId="13" fillId="3" borderId="0" xfId="0" applyFont="1" applyFill="1"/>
    <xf numFmtId="0" fontId="13" fillId="0" borderId="0" xfId="0" applyFont="1"/>
    <xf numFmtId="0" fontId="13" fillId="0" borderId="0" xfId="0" applyFont="1" applyAlignment="1">
      <alignment wrapText="1"/>
    </xf>
    <xf numFmtId="0" fontId="5" fillId="3" borderId="0" xfId="0" applyFont="1" applyFill="1"/>
    <xf numFmtId="0" fontId="13" fillId="0" borderId="0" xfId="0" applyFont="1" applyFill="1"/>
    <xf numFmtId="0" fontId="13" fillId="0" borderId="0" xfId="0" applyFont="1" applyAlignment="1">
      <alignment horizontal="center"/>
    </xf>
    <xf numFmtId="0" fontId="13" fillId="0" borderId="0" xfId="0" applyFont="1" applyFill="1" applyAlignment="1">
      <alignment horizontal="center"/>
    </xf>
    <xf numFmtId="0" fontId="6" fillId="0" borderId="0" xfId="1" applyFont="1" applyFill="1"/>
    <xf numFmtId="0" fontId="6" fillId="0" borderId="0" xfId="1" applyFont="1"/>
    <xf numFmtId="0" fontId="14" fillId="3" borderId="0" xfId="0" applyFont="1" applyFill="1"/>
    <xf numFmtId="0" fontId="14" fillId="0" borderId="0" xfId="0" applyFont="1"/>
    <xf numFmtId="0" fontId="4" fillId="0" borderId="0" xfId="0" applyFont="1" applyFill="1" applyBorder="1" applyAlignment="1">
      <alignment horizontal="center" vertical="center" wrapText="1"/>
    </xf>
    <xf numFmtId="0" fontId="13" fillId="0" borderId="0" xfId="0" applyFont="1" applyFill="1" applyBorder="1" applyAlignment="1">
      <alignment horizontal="justify" vertical="center" wrapText="1"/>
    </xf>
    <xf numFmtId="0" fontId="15" fillId="0" borderId="0" xfId="0" applyFont="1" applyFill="1" applyBorder="1" applyAlignment="1">
      <alignment horizontal="justify" vertical="center" wrapText="1"/>
    </xf>
    <xf numFmtId="0" fontId="15" fillId="0"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167" fontId="13" fillId="0" borderId="0" xfId="17" applyNumberFormat="1" applyFont="1" applyFill="1" applyBorder="1" applyAlignment="1">
      <alignment horizontal="center" vertical="center" wrapText="1"/>
    </xf>
    <xf numFmtId="0" fontId="13" fillId="0" borderId="0" xfId="0" applyFont="1" applyFill="1" applyBorder="1"/>
    <xf numFmtId="0" fontId="6" fillId="0" borderId="0" xfId="1" applyFont="1" applyBorder="1"/>
    <xf numFmtId="0" fontId="6" fillId="0" borderId="0" xfId="1" applyFont="1" applyFill="1" applyBorder="1"/>
    <xf numFmtId="167" fontId="13" fillId="0" borderId="0" xfId="0" applyNumberFormat="1" applyFont="1" applyFill="1" applyBorder="1"/>
    <xf numFmtId="1" fontId="13" fillId="0" borderId="0" xfId="17" applyNumberFormat="1" applyFont="1" applyFill="1" applyBorder="1" applyAlignment="1">
      <alignment horizontal="center" vertical="center" wrapText="1"/>
    </xf>
    <xf numFmtId="167" fontId="13" fillId="0" borderId="0" xfId="0" applyNumberFormat="1" applyFont="1" applyFill="1" applyBorder="1" applyAlignment="1">
      <alignment vertical="center" wrapText="1"/>
    </xf>
    <xf numFmtId="167" fontId="13" fillId="0" borderId="2" xfId="0" applyNumberFormat="1" applyFont="1" applyFill="1" applyBorder="1" applyAlignment="1">
      <alignment vertical="center" wrapText="1"/>
    </xf>
    <xf numFmtId="167" fontId="13" fillId="3" borderId="0" xfId="0" applyNumberFormat="1" applyFont="1" applyFill="1"/>
    <xf numFmtId="0" fontId="14" fillId="3" borderId="0" xfId="0" applyFont="1" applyFill="1" applyBorder="1"/>
    <xf numFmtId="9" fontId="7" fillId="7" borderId="1" xfId="17" applyFont="1" applyFill="1" applyBorder="1" applyAlignment="1">
      <alignment horizontal="center" vertical="center"/>
    </xf>
    <xf numFmtId="0" fontId="7" fillId="0" borderId="1" xfId="0" applyFont="1" applyFill="1" applyBorder="1" applyAlignment="1">
      <alignment horizontal="center" vertical="center"/>
    </xf>
    <xf numFmtId="9" fontId="7" fillId="8" borderId="1" xfId="17" applyFont="1" applyFill="1" applyBorder="1" applyAlignment="1">
      <alignment horizontal="center" vertical="center"/>
    </xf>
    <xf numFmtId="9" fontId="7" fillId="9" borderId="1" xfId="17" applyFont="1" applyFill="1" applyBorder="1" applyAlignment="1">
      <alignment horizontal="center" vertical="center"/>
    </xf>
    <xf numFmtId="0" fontId="13" fillId="3" borderId="0" xfId="0" applyFont="1" applyFill="1" applyBorder="1"/>
    <xf numFmtId="0" fontId="13" fillId="4" borderId="0" xfId="0" applyFont="1" applyFill="1"/>
    <xf numFmtId="0" fontId="18" fillId="0" borderId="0" xfId="0" applyFont="1" applyFill="1" applyBorder="1" applyAlignment="1">
      <alignment horizontal="center"/>
    </xf>
    <xf numFmtId="0" fontId="13" fillId="0" borderId="2" xfId="0" applyFont="1" applyFill="1" applyBorder="1"/>
    <xf numFmtId="10" fontId="19" fillId="0" borderId="1" xfId="0" applyNumberFormat="1" applyFont="1" applyFill="1" applyBorder="1" applyAlignment="1">
      <alignment horizontal="center" vertical="center"/>
    </xf>
    <xf numFmtId="0" fontId="13" fillId="0" borderId="21" xfId="0" applyFont="1" applyFill="1" applyBorder="1"/>
    <xf numFmtId="10" fontId="7" fillId="6" borderId="1" xfId="17" applyNumberFormat="1" applyFont="1" applyFill="1" applyBorder="1" applyAlignment="1">
      <alignment horizontal="center" vertical="center"/>
    </xf>
    <xf numFmtId="0" fontId="7" fillId="6" borderId="1" xfId="0" applyFont="1" applyFill="1" applyBorder="1" applyAlignment="1">
      <alignment horizontal="center" vertical="center"/>
    </xf>
    <xf numFmtId="10" fontId="19" fillId="6" borderId="1" xfId="0" applyNumberFormat="1" applyFont="1" applyFill="1" applyBorder="1" applyAlignment="1">
      <alignment horizontal="center" vertical="center"/>
    </xf>
    <xf numFmtId="0" fontId="7" fillId="10" borderId="1" xfId="0" applyFont="1" applyFill="1" applyBorder="1" applyAlignment="1">
      <alignment horizontal="center" vertical="center"/>
    </xf>
    <xf numFmtId="10" fontId="19" fillId="10" borderId="1" xfId="0" applyNumberFormat="1" applyFont="1" applyFill="1" applyBorder="1" applyAlignment="1">
      <alignment horizontal="center" vertical="center"/>
    </xf>
    <xf numFmtId="0" fontId="7" fillId="11" borderId="1" xfId="0" applyFont="1" applyFill="1" applyBorder="1" applyAlignment="1">
      <alignment horizontal="center" vertical="center"/>
    </xf>
    <xf numFmtId="10" fontId="19" fillId="11" borderId="1" xfId="0" applyNumberFormat="1" applyFont="1" applyFill="1" applyBorder="1" applyAlignment="1">
      <alignment horizontal="center" vertical="center"/>
    </xf>
    <xf numFmtId="9" fontId="13" fillId="0" borderId="0" xfId="0" applyNumberFormat="1" applyFont="1"/>
    <xf numFmtId="167" fontId="18" fillId="2" borderId="12" xfId="0" applyNumberFormat="1" applyFont="1" applyFill="1" applyBorder="1" applyAlignment="1">
      <alignment horizontal="center" vertical="distributed"/>
    </xf>
    <xf numFmtId="167" fontId="18" fillId="2" borderId="18" xfId="0" applyNumberFormat="1" applyFont="1" applyFill="1" applyBorder="1" applyAlignment="1">
      <alignment horizontal="center" vertical="distributed"/>
    </xf>
    <xf numFmtId="10" fontId="19" fillId="3" borderId="0" xfId="0" applyNumberFormat="1" applyFont="1" applyFill="1" applyBorder="1" applyAlignment="1">
      <alignment horizontal="center" vertical="center"/>
    </xf>
    <xf numFmtId="10" fontId="7" fillId="3" borderId="0" xfId="17" applyNumberFormat="1" applyFont="1" applyFill="1" applyBorder="1" applyAlignment="1">
      <alignment horizontal="center" vertical="center"/>
    </xf>
    <xf numFmtId="0" fontId="19" fillId="6" borderId="1" xfId="0" applyFont="1" applyFill="1" applyBorder="1" applyAlignment="1">
      <alignment horizontal="center" vertical="center" wrapText="1"/>
    </xf>
    <xf numFmtId="9" fontId="13" fillId="3" borderId="1" xfId="17" applyFont="1" applyFill="1" applyBorder="1" applyAlignment="1">
      <alignment horizontal="center" vertical="center"/>
    </xf>
    <xf numFmtId="0" fontId="6" fillId="3" borderId="1" xfId="1" applyFont="1" applyFill="1" applyBorder="1" applyAlignment="1">
      <alignment horizontal="center" vertical="center" wrapText="1"/>
    </xf>
    <xf numFmtId="0" fontId="13" fillId="3" borderId="1" xfId="0" applyFont="1" applyFill="1" applyBorder="1" applyAlignment="1">
      <alignment horizontal="center" vertical="center" wrapText="1"/>
    </xf>
    <xf numFmtId="167" fontId="25" fillId="3" borderId="12" xfId="0" applyNumberFormat="1" applyFont="1" applyFill="1" applyBorder="1" applyAlignment="1">
      <alignment horizontal="center" vertical="center"/>
    </xf>
    <xf numFmtId="167" fontId="25" fillId="3" borderId="18" xfId="0" applyNumberFormat="1" applyFont="1" applyFill="1" applyBorder="1" applyAlignment="1">
      <alignment horizontal="center" vertical="center"/>
    </xf>
    <xf numFmtId="0" fontId="5" fillId="3" borderId="1" xfId="0" applyFont="1" applyFill="1" applyBorder="1" applyAlignment="1">
      <alignment horizontal="justify" vertical="center" wrapText="1"/>
    </xf>
    <xf numFmtId="0" fontId="15" fillId="3" borderId="1" xfId="0" applyFont="1" applyFill="1" applyBorder="1" applyAlignment="1">
      <alignment horizontal="center" vertical="center" wrapText="1"/>
    </xf>
    <xf numFmtId="0" fontId="13" fillId="3" borderId="1" xfId="17"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6" fillId="3" borderId="0" xfId="1" applyFont="1" applyFill="1" applyBorder="1"/>
    <xf numFmtId="10" fontId="13" fillId="5" borderId="12" xfId="0" applyNumberFormat="1" applyFont="1" applyFill="1" applyBorder="1" applyAlignment="1">
      <alignment horizontal="center" vertical="center"/>
    </xf>
    <xf numFmtId="10" fontId="13" fillId="5" borderId="18" xfId="0" applyNumberFormat="1" applyFont="1" applyFill="1" applyBorder="1" applyAlignment="1">
      <alignment horizontal="center" vertical="center"/>
    </xf>
    <xf numFmtId="10" fontId="13" fillId="5" borderId="12" xfId="0" applyNumberFormat="1" applyFont="1" applyFill="1" applyBorder="1" applyAlignment="1">
      <alignment horizontal="center" vertical="center" wrapText="1"/>
    </xf>
    <xf numFmtId="10" fontId="13" fillId="5" borderId="18" xfId="0" applyNumberFormat="1" applyFont="1" applyFill="1" applyBorder="1" applyAlignment="1">
      <alignment horizontal="center" vertical="center" wrapText="1"/>
    </xf>
    <xf numFmtId="0" fontId="13" fillId="12" borderId="13" xfId="0" applyFont="1" applyFill="1" applyBorder="1" applyAlignment="1">
      <alignment horizontal="center"/>
    </xf>
    <xf numFmtId="0" fontId="13" fillId="12" borderId="19" xfId="0" applyFont="1" applyFill="1" applyBorder="1" applyAlignment="1">
      <alignment horizontal="center"/>
    </xf>
    <xf numFmtId="0" fontId="6" fillId="10" borderId="12" xfId="1" applyFont="1" applyFill="1" applyBorder="1" applyAlignment="1">
      <alignment horizontal="center" vertical="center" wrapText="1"/>
    </xf>
    <xf numFmtId="0" fontId="6" fillId="10" borderId="18" xfId="1" applyFont="1" applyFill="1" applyBorder="1" applyAlignment="1">
      <alignment horizontal="center" vertical="center" wrapText="1"/>
    </xf>
    <xf numFmtId="9" fontId="30" fillId="3" borderId="12" xfId="1" applyNumberFormat="1" applyFont="1" applyFill="1" applyBorder="1" applyAlignment="1">
      <alignment horizontal="center" vertical="center"/>
    </xf>
    <xf numFmtId="9" fontId="30" fillId="3" borderId="18" xfId="1" applyNumberFormat="1" applyFont="1" applyFill="1" applyBorder="1" applyAlignment="1">
      <alignment horizontal="center" vertical="center"/>
    </xf>
    <xf numFmtId="167" fontId="18" fillId="3" borderId="12" xfId="0" applyNumberFormat="1" applyFont="1" applyFill="1" applyBorder="1" applyAlignment="1">
      <alignment horizontal="center" vertical="center"/>
    </xf>
    <xf numFmtId="167" fontId="18" fillId="3" borderId="18" xfId="0" applyNumberFormat="1" applyFont="1" applyFill="1" applyBorder="1" applyAlignment="1">
      <alignment horizontal="center" vertical="center"/>
    </xf>
    <xf numFmtId="9" fontId="13" fillId="5" borderId="17" xfId="17" applyFont="1" applyFill="1" applyBorder="1" applyAlignment="1">
      <alignment horizontal="center" vertical="center"/>
    </xf>
    <xf numFmtId="9" fontId="13" fillId="5" borderId="18" xfId="17" applyFont="1" applyFill="1" applyBorder="1" applyAlignment="1">
      <alignment horizontal="center" vertical="center"/>
    </xf>
    <xf numFmtId="2" fontId="13" fillId="5" borderId="12" xfId="17" applyNumberFormat="1" applyFont="1" applyFill="1" applyBorder="1" applyAlignment="1">
      <alignment horizontal="center" vertical="center"/>
    </xf>
    <xf numFmtId="2" fontId="13" fillId="5" borderId="18" xfId="17" applyNumberFormat="1" applyFont="1" applyFill="1" applyBorder="1" applyAlignment="1">
      <alignment horizontal="center" vertical="center"/>
    </xf>
    <xf numFmtId="0" fontId="6" fillId="3" borderId="0" xfId="2" applyFont="1" applyFill="1" applyBorder="1" applyAlignment="1">
      <alignment horizontal="justify" vertical="center" wrapText="1"/>
    </xf>
    <xf numFmtId="9" fontId="13" fillId="3" borderId="1" xfId="17" applyNumberFormat="1" applyFont="1" applyFill="1" applyBorder="1" applyAlignment="1">
      <alignment horizontal="left" vertical="top" wrapText="1"/>
    </xf>
    <xf numFmtId="9" fontId="13" fillId="3" borderId="1" xfId="17" applyFont="1" applyFill="1" applyBorder="1" applyAlignment="1">
      <alignment horizontal="left" vertical="top" wrapText="1"/>
    </xf>
    <xf numFmtId="9" fontId="13" fillId="3" borderId="12" xfId="17" applyFont="1" applyFill="1" applyBorder="1" applyAlignment="1">
      <alignment horizontal="left" vertical="top" wrapText="1"/>
    </xf>
    <xf numFmtId="9" fontId="13" fillId="3" borderId="18" xfId="17" applyFont="1" applyFill="1" applyBorder="1" applyAlignment="1">
      <alignment horizontal="left" vertical="top" wrapText="1"/>
    </xf>
    <xf numFmtId="9" fontId="13" fillId="3" borderId="12" xfId="17" applyFont="1" applyFill="1" applyBorder="1" applyAlignment="1">
      <alignment horizontal="left" vertical="center" wrapText="1"/>
    </xf>
    <xf numFmtId="9" fontId="13" fillId="3" borderId="18" xfId="17" applyFont="1" applyFill="1" applyBorder="1" applyAlignment="1">
      <alignment horizontal="left" vertical="center" wrapText="1"/>
    </xf>
    <xf numFmtId="14" fontId="13" fillId="3" borderId="1" xfId="17" applyNumberFormat="1" applyFont="1" applyFill="1" applyBorder="1" applyAlignment="1">
      <alignment horizontal="center" vertical="center"/>
    </xf>
    <xf numFmtId="9" fontId="13" fillId="3" borderId="12" xfId="17" applyFont="1" applyFill="1" applyBorder="1" applyAlignment="1">
      <alignment horizontal="center" vertical="center" wrapText="1"/>
    </xf>
    <xf numFmtId="9" fontId="13" fillId="3" borderId="18" xfId="17" applyFont="1" applyFill="1" applyBorder="1" applyAlignment="1">
      <alignment horizontal="center" vertical="center" wrapText="1"/>
    </xf>
    <xf numFmtId="9" fontId="13" fillId="3" borderId="1" xfId="17" applyFont="1" applyFill="1" applyBorder="1" applyAlignment="1">
      <alignment horizontal="center" vertical="center"/>
    </xf>
    <xf numFmtId="0" fontId="15" fillId="3" borderId="0" xfId="0" applyFont="1" applyFill="1" applyBorder="1" applyAlignment="1">
      <alignment horizontal="justify" vertical="center" wrapText="1"/>
    </xf>
    <xf numFmtId="0" fontId="13" fillId="3" borderId="0" xfId="0" applyFont="1" applyFill="1" applyBorder="1" applyAlignment="1">
      <alignment horizontal="justify" vertical="center" wrapText="1"/>
    </xf>
    <xf numFmtId="0" fontId="5" fillId="3" borderId="0" xfId="0" applyFont="1" applyFill="1" applyBorder="1" applyAlignment="1">
      <alignment horizontal="justify" vertical="center" wrapText="1"/>
    </xf>
    <xf numFmtId="0" fontId="5" fillId="10" borderId="12" xfId="0" applyFont="1" applyFill="1" applyBorder="1" applyAlignment="1">
      <alignment horizontal="center" vertical="center" wrapText="1"/>
    </xf>
    <xf numFmtId="0" fontId="5" fillId="10" borderId="18" xfId="0" applyFont="1" applyFill="1" applyBorder="1" applyAlignment="1">
      <alignment horizontal="center" vertical="center" wrapText="1"/>
    </xf>
    <xf numFmtId="9" fontId="5" fillId="3" borderId="12" xfId="17" applyFont="1" applyFill="1" applyBorder="1" applyAlignment="1">
      <alignment horizontal="center" vertical="center"/>
    </xf>
    <xf numFmtId="9" fontId="5" fillId="3" borderId="18" xfId="17" applyFont="1" applyFill="1" applyBorder="1" applyAlignment="1">
      <alignment horizontal="center" vertical="center"/>
    </xf>
    <xf numFmtId="0" fontId="14" fillId="3" borderId="8" xfId="0" applyFont="1" applyFill="1" applyBorder="1" applyAlignment="1">
      <alignment horizontal="center" vertical="center"/>
    </xf>
    <xf numFmtId="0" fontId="14" fillId="3" borderId="0" xfId="0" applyFont="1" applyFill="1" applyBorder="1" applyAlignment="1">
      <alignment horizontal="center"/>
    </xf>
    <xf numFmtId="0" fontId="13" fillId="3" borderId="0" xfId="0" applyFont="1" applyFill="1" applyBorder="1" applyAlignment="1">
      <alignment horizontal="center"/>
    </xf>
    <xf numFmtId="0" fontId="5" fillId="3" borderId="0" xfId="0" applyFont="1" applyFill="1" applyBorder="1" applyAlignment="1">
      <alignment horizontal="center"/>
    </xf>
    <xf numFmtId="9" fontId="23" fillId="3" borderId="9" xfId="17" applyFont="1" applyFill="1" applyBorder="1" applyAlignment="1">
      <alignment horizontal="center" vertical="center" wrapText="1"/>
    </xf>
    <xf numFmtId="9" fontId="23" fillId="3" borderId="18" xfId="17" applyFont="1" applyFill="1" applyBorder="1" applyAlignment="1">
      <alignment horizontal="center" vertical="center" wrapText="1"/>
    </xf>
    <xf numFmtId="167" fontId="25" fillId="3" borderId="12" xfId="0" applyNumberFormat="1" applyFont="1" applyFill="1" applyBorder="1" applyAlignment="1">
      <alignment horizontal="center" vertical="center"/>
    </xf>
    <xf numFmtId="167" fontId="25" fillId="3" borderId="18" xfId="0" applyNumberFormat="1" applyFont="1" applyFill="1" applyBorder="1" applyAlignment="1">
      <alignment horizontal="center" vertical="center"/>
    </xf>
    <xf numFmtId="9" fontId="13" fillId="3" borderId="1" xfId="17" applyFont="1" applyFill="1" applyBorder="1" applyAlignment="1">
      <alignment horizontal="center" vertical="center" wrapText="1"/>
    </xf>
    <xf numFmtId="166" fontId="13" fillId="3" borderId="3" xfId="0" applyNumberFormat="1" applyFont="1" applyFill="1" applyBorder="1" applyAlignment="1">
      <alignment horizontal="center" vertical="center" wrapText="1"/>
    </xf>
    <xf numFmtId="0" fontId="13" fillId="12" borderId="1" xfId="0" applyFont="1" applyFill="1" applyBorder="1" applyAlignment="1">
      <alignment horizontal="center"/>
    </xf>
    <xf numFmtId="167" fontId="25" fillId="3" borderId="15" xfId="0" applyNumberFormat="1" applyFont="1" applyFill="1" applyBorder="1" applyAlignment="1">
      <alignment horizontal="center" vertical="center"/>
    </xf>
    <xf numFmtId="0" fontId="5" fillId="12" borderId="1" xfId="0" applyFont="1" applyFill="1" applyBorder="1" applyAlignment="1">
      <alignment horizontal="center"/>
    </xf>
    <xf numFmtId="167" fontId="15" fillId="3" borderId="3" xfId="0" applyNumberFormat="1" applyFont="1" applyFill="1" applyBorder="1" applyAlignment="1">
      <alignment horizontal="center" vertical="center" wrapText="1"/>
    </xf>
    <xf numFmtId="167" fontId="18" fillId="3" borderId="3" xfId="0" applyNumberFormat="1" applyFont="1" applyFill="1" applyBorder="1" applyAlignment="1">
      <alignment horizontal="center" vertical="center" wrapText="1"/>
    </xf>
    <xf numFmtId="167" fontId="13" fillId="3" borderId="7" xfId="0" applyNumberFormat="1" applyFont="1" applyFill="1" applyBorder="1" applyAlignment="1">
      <alignment horizontal="center" vertical="center" wrapText="1"/>
    </xf>
    <xf numFmtId="167" fontId="13" fillId="3" borderId="11" xfId="0" applyNumberFormat="1" applyFont="1" applyFill="1" applyBorder="1" applyAlignment="1">
      <alignment horizontal="center" vertical="center" wrapText="1"/>
    </xf>
    <xf numFmtId="0" fontId="14" fillId="12" borderId="1" xfId="0" applyFont="1" applyFill="1" applyBorder="1" applyAlignment="1">
      <alignment horizontal="center"/>
    </xf>
    <xf numFmtId="9" fontId="5" fillId="3" borderId="1" xfId="17"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18" xfId="1" applyFont="1" applyFill="1" applyBorder="1" applyAlignment="1">
      <alignment horizontal="center" vertical="center" wrapText="1"/>
    </xf>
    <xf numFmtId="0" fontId="13" fillId="12" borderId="1" xfId="0" applyFont="1" applyFill="1" applyBorder="1" applyAlignment="1">
      <alignment horizontal="center" wrapText="1"/>
    </xf>
    <xf numFmtId="0" fontId="18" fillId="2" borderId="1" xfId="0" applyFont="1" applyFill="1" applyBorder="1" applyAlignment="1">
      <alignment horizontal="center" vertical="center" wrapText="1"/>
    </xf>
    <xf numFmtId="167" fontId="13" fillId="3" borderId="3" xfId="0" applyNumberFormat="1" applyFont="1" applyFill="1" applyBorder="1" applyAlignment="1">
      <alignment horizontal="center" vertical="center" wrapText="1"/>
    </xf>
    <xf numFmtId="14" fontId="5" fillId="3" borderId="7" xfId="17" applyNumberFormat="1" applyFont="1" applyFill="1" applyBorder="1" applyAlignment="1">
      <alignment horizontal="center" vertical="center" wrapText="1"/>
    </xf>
    <xf numFmtId="9" fontId="5" fillId="3" borderId="11" xfId="17"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8" borderId="1" xfId="0" applyFont="1" applyFill="1" applyBorder="1" applyAlignment="1">
      <alignment horizontal="center"/>
    </xf>
    <xf numFmtId="0" fontId="13" fillId="7" borderId="1" xfId="0" applyFont="1" applyFill="1" applyBorder="1" applyAlignment="1">
      <alignment horizontal="center"/>
    </xf>
    <xf numFmtId="0" fontId="13" fillId="3" borderId="1" xfId="8"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167" fontId="5" fillId="3" borderId="3" xfId="0" applyNumberFormat="1" applyFont="1" applyFill="1" applyBorder="1" applyAlignment="1">
      <alignment horizontal="center" vertical="center" wrapText="1"/>
    </xf>
    <xf numFmtId="167" fontId="27" fillId="3" borderId="12" xfId="0" applyNumberFormat="1" applyFont="1" applyFill="1" applyBorder="1" applyAlignment="1">
      <alignment horizontal="center" vertical="center"/>
    </xf>
    <xf numFmtId="167" fontId="27" fillId="3" borderId="18" xfId="0" applyNumberFormat="1" applyFont="1" applyFill="1" applyBorder="1" applyAlignment="1">
      <alignment horizontal="center" vertical="center"/>
    </xf>
    <xf numFmtId="9" fontId="4" fillId="3" borderId="12" xfId="17" applyFont="1" applyFill="1" applyBorder="1" applyAlignment="1">
      <alignment horizontal="center" vertical="center" wrapText="1"/>
    </xf>
    <xf numFmtId="9" fontId="4" fillId="3" borderId="18" xfId="17" applyFont="1" applyFill="1" applyBorder="1" applyAlignment="1">
      <alignment horizontal="center" vertical="center" wrapText="1"/>
    </xf>
    <xf numFmtId="9" fontId="5" fillId="3" borderId="1" xfId="17" applyFont="1" applyFill="1" applyBorder="1" applyAlignment="1">
      <alignment horizontal="center" vertical="center"/>
    </xf>
    <xf numFmtId="9" fontId="5" fillId="3" borderId="1" xfId="17" applyNumberFormat="1" applyFont="1" applyFill="1" applyBorder="1" applyAlignment="1">
      <alignment horizontal="center" vertical="center" wrapText="1"/>
    </xf>
    <xf numFmtId="0" fontId="28" fillId="12" borderId="1" xfId="0" applyFont="1" applyFill="1" applyBorder="1" applyAlignment="1">
      <alignment horizontal="center"/>
    </xf>
    <xf numFmtId="9" fontId="13" fillId="3" borderId="1" xfId="17" applyNumberFormat="1" applyFont="1" applyFill="1" applyBorder="1" applyAlignment="1">
      <alignment horizontal="center" vertical="center" wrapText="1"/>
    </xf>
    <xf numFmtId="10" fontId="18" fillId="3" borderId="12" xfId="0" applyNumberFormat="1" applyFont="1" applyFill="1" applyBorder="1" applyAlignment="1">
      <alignment horizontal="center" vertical="center"/>
    </xf>
    <xf numFmtId="10" fontId="18" fillId="3" borderId="18" xfId="0" applyNumberFormat="1" applyFont="1" applyFill="1" applyBorder="1" applyAlignment="1">
      <alignment horizontal="center" vertical="center"/>
    </xf>
    <xf numFmtId="10" fontId="18" fillId="3" borderId="12" xfId="17" applyNumberFormat="1" applyFont="1" applyFill="1" applyBorder="1" applyAlignment="1">
      <alignment horizontal="center" vertical="center" wrapText="1"/>
    </xf>
    <xf numFmtId="10" fontId="18" fillId="3" borderId="18" xfId="17" applyNumberFormat="1" applyFont="1" applyFill="1" applyBorder="1" applyAlignment="1">
      <alignment horizontal="center" vertical="center" wrapText="1"/>
    </xf>
    <xf numFmtId="9" fontId="5" fillId="3" borderId="1" xfId="8" applyNumberFormat="1" applyFont="1" applyFill="1" applyBorder="1" applyAlignment="1">
      <alignment horizontal="center" vertical="center"/>
    </xf>
    <xf numFmtId="165" fontId="5" fillId="3" borderId="1" xfId="8" applyNumberFormat="1" applyFont="1" applyFill="1" applyBorder="1" applyAlignment="1">
      <alignment horizontal="center" vertical="center"/>
    </xf>
    <xf numFmtId="9" fontId="13" fillId="3" borderId="3" xfId="17" applyNumberFormat="1" applyFont="1" applyFill="1" applyBorder="1" applyAlignment="1">
      <alignment horizontal="center" vertical="center" wrapText="1"/>
    </xf>
    <xf numFmtId="9" fontId="13" fillId="3" borderId="3" xfId="17"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xf>
    <xf numFmtId="0" fontId="13" fillId="3" borderId="7" xfId="0" applyFont="1" applyFill="1" applyBorder="1" applyAlignment="1">
      <alignment horizontal="center" vertical="center" wrapText="1"/>
    </xf>
    <xf numFmtId="0" fontId="13" fillId="3" borderId="11" xfId="0" applyFont="1" applyFill="1" applyBorder="1" applyAlignment="1">
      <alignment horizontal="center" vertical="center" wrapText="1"/>
    </xf>
    <xf numFmtId="10" fontId="17" fillId="3" borderId="1" xfId="17" applyNumberFormat="1" applyFont="1" applyFill="1" applyBorder="1" applyAlignment="1">
      <alignment horizontal="center" vertical="center"/>
    </xf>
    <xf numFmtId="9" fontId="13" fillId="3" borderId="1" xfId="8" applyNumberFormat="1" applyFont="1" applyFill="1" applyBorder="1" applyAlignment="1">
      <alignment horizontal="center" vertical="center"/>
    </xf>
    <xf numFmtId="165" fontId="13" fillId="3" borderId="1" xfId="8" applyNumberFormat="1" applyFont="1" applyFill="1" applyBorder="1" applyAlignment="1">
      <alignment horizontal="center" vertical="center"/>
    </xf>
    <xf numFmtId="10" fontId="4" fillId="3" borderId="12" xfId="0" applyNumberFormat="1" applyFont="1" applyFill="1" applyBorder="1" applyAlignment="1">
      <alignment horizontal="center" vertical="center"/>
    </xf>
    <xf numFmtId="10" fontId="4" fillId="3" borderId="18" xfId="0" applyNumberFormat="1" applyFont="1" applyFill="1" applyBorder="1" applyAlignment="1">
      <alignment horizontal="center" vertical="center"/>
    </xf>
    <xf numFmtId="10" fontId="13" fillId="3" borderId="12" xfId="17" applyNumberFormat="1" applyFont="1" applyFill="1" applyBorder="1" applyAlignment="1">
      <alignment horizontal="center" vertical="center"/>
    </xf>
    <xf numFmtId="10" fontId="13" fillId="3" borderId="18" xfId="17" applyNumberFormat="1" applyFont="1" applyFill="1" applyBorder="1" applyAlignment="1">
      <alignment horizontal="center" vertical="center"/>
    </xf>
    <xf numFmtId="0" fontId="18" fillId="2" borderId="12" xfId="0" applyFont="1" applyFill="1" applyBorder="1" applyAlignment="1">
      <alignment horizontal="center" vertical="distributed"/>
    </xf>
    <xf numFmtId="0" fontId="18" fillId="2" borderId="18" xfId="0" applyFont="1" applyFill="1" applyBorder="1" applyAlignment="1">
      <alignment horizontal="center" vertical="distributed"/>
    </xf>
    <xf numFmtId="10" fontId="5" fillId="3" borderId="12" xfId="17" applyNumberFormat="1" applyFont="1" applyFill="1" applyBorder="1" applyAlignment="1">
      <alignment horizontal="center" vertical="center"/>
    </xf>
    <xf numFmtId="10" fontId="5" fillId="3" borderId="18" xfId="17" applyNumberFormat="1" applyFont="1" applyFill="1" applyBorder="1" applyAlignment="1">
      <alignment horizontal="center" vertical="center"/>
    </xf>
    <xf numFmtId="9" fontId="13" fillId="3" borderId="1" xfId="17" applyNumberFormat="1" applyFont="1" applyFill="1" applyBorder="1" applyAlignment="1">
      <alignment horizontal="center" vertical="top" wrapText="1"/>
    </xf>
    <xf numFmtId="9" fontId="13" fillId="3" borderId="1" xfId="17" applyFont="1" applyFill="1" applyBorder="1" applyAlignment="1">
      <alignment horizontal="center" vertical="top" wrapText="1"/>
    </xf>
    <xf numFmtId="0" fontId="4" fillId="3" borderId="1"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8" xfId="0" applyFont="1" applyFill="1" applyBorder="1" applyAlignment="1">
      <alignment horizontal="center" vertical="center" wrapText="1"/>
    </xf>
    <xf numFmtId="9" fontId="13" fillId="3" borderId="12" xfId="17" applyFont="1" applyFill="1" applyBorder="1" applyAlignment="1">
      <alignment horizontal="center" vertical="center"/>
    </xf>
    <xf numFmtId="9" fontId="13" fillId="3" borderId="18" xfId="17"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9" xfId="0" applyFont="1" applyFill="1" applyBorder="1" applyAlignment="1">
      <alignment horizontal="center" vertical="center" wrapText="1"/>
    </xf>
    <xf numFmtId="10" fontId="13" fillId="3" borderId="1" xfId="8" applyNumberFormat="1" applyFont="1" applyFill="1" applyBorder="1" applyAlignment="1">
      <alignment horizontal="center" vertical="center"/>
    </xf>
    <xf numFmtId="0" fontId="4" fillId="3" borderId="18" xfId="0" applyFont="1" applyFill="1" applyBorder="1" applyAlignment="1">
      <alignment horizontal="center" vertical="center" wrapText="1"/>
    </xf>
    <xf numFmtId="10" fontId="5" fillId="3" borderId="12" xfId="8" applyNumberFormat="1" applyFont="1" applyFill="1" applyBorder="1" applyAlignment="1">
      <alignment horizontal="center" vertical="center"/>
    </xf>
    <xf numFmtId="10" fontId="5" fillId="3" borderId="18" xfId="8" applyNumberFormat="1" applyFont="1" applyFill="1" applyBorder="1" applyAlignment="1">
      <alignment horizontal="center" vertical="center"/>
    </xf>
    <xf numFmtId="9" fontId="5" fillId="3" borderId="12" xfId="17" applyFont="1" applyFill="1" applyBorder="1" applyAlignment="1">
      <alignment horizontal="center" vertical="center" wrapText="1"/>
    </xf>
    <xf numFmtId="9" fontId="5" fillId="3" borderId="18" xfId="17" applyFont="1" applyFill="1" applyBorder="1" applyAlignment="1">
      <alignment horizontal="center" vertical="center" wrapText="1"/>
    </xf>
    <xf numFmtId="10" fontId="17" fillId="3" borderId="12" xfId="8" applyNumberFormat="1" applyFont="1" applyFill="1" applyBorder="1" applyAlignment="1">
      <alignment horizontal="center" vertical="center"/>
    </xf>
    <xf numFmtId="10" fontId="17" fillId="3" borderId="18" xfId="8" applyNumberFormat="1" applyFont="1" applyFill="1" applyBorder="1" applyAlignment="1">
      <alignment horizontal="center" vertical="center"/>
    </xf>
    <xf numFmtId="10" fontId="17" fillId="3" borderId="12" xfId="17" applyNumberFormat="1" applyFont="1" applyFill="1" applyBorder="1" applyAlignment="1">
      <alignment horizontal="center" vertical="center" wrapText="1"/>
    </xf>
    <xf numFmtId="10" fontId="17" fillId="3" borderId="18" xfId="17" applyNumberFormat="1" applyFont="1" applyFill="1" applyBorder="1" applyAlignment="1">
      <alignment horizontal="center" vertical="center" wrapText="1"/>
    </xf>
    <xf numFmtId="10" fontId="6" fillId="3" borderId="12" xfId="1" applyNumberFormat="1" applyFont="1" applyFill="1" applyBorder="1" applyAlignment="1">
      <alignment horizontal="center" vertical="center"/>
    </xf>
    <xf numFmtId="0" fontId="6" fillId="3" borderId="18" xfId="1" applyFont="1" applyFill="1" applyBorder="1" applyAlignment="1">
      <alignment horizontal="center" vertical="center"/>
    </xf>
    <xf numFmtId="10" fontId="6" fillId="3" borderId="12" xfId="1" applyNumberFormat="1" applyFont="1" applyFill="1" applyBorder="1" applyAlignment="1">
      <alignment horizontal="center" vertical="center" wrapText="1"/>
    </xf>
    <xf numFmtId="14" fontId="6" fillId="3" borderId="12" xfId="1" applyNumberFormat="1" applyFont="1" applyFill="1" applyBorder="1" applyAlignment="1">
      <alignment horizontal="center" vertical="center"/>
    </xf>
    <xf numFmtId="14" fontId="6" fillId="3" borderId="18" xfId="1" applyNumberFormat="1" applyFont="1" applyFill="1" applyBorder="1" applyAlignment="1">
      <alignment horizontal="center" vertical="center"/>
    </xf>
    <xf numFmtId="0" fontId="23" fillId="3" borderId="1" xfId="17" applyNumberFormat="1" applyFont="1" applyFill="1" applyBorder="1" applyAlignment="1">
      <alignment horizontal="center" vertical="center" wrapText="1"/>
    </xf>
    <xf numFmtId="9" fontId="24" fillId="3" borderId="12" xfId="17" applyNumberFormat="1" applyFont="1" applyFill="1" applyBorder="1" applyAlignment="1">
      <alignment horizontal="left" vertical="top" wrapText="1"/>
    </xf>
    <xf numFmtId="9" fontId="24" fillId="3" borderId="18" xfId="17" applyNumberFormat="1" applyFont="1" applyFill="1" applyBorder="1" applyAlignment="1">
      <alignment horizontal="left" vertical="top" wrapText="1"/>
    </xf>
    <xf numFmtId="14" fontId="5" fillId="3" borderId="12" xfId="17" applyNumberFormat="1" applyFont="1" applyFill="1" applyBorder="1" applyAlignment="1">
      <alignment horizontal="center" vertical="center" wrapText="1"/>
    </xf>
    <xf numFmtId="14" fontId="17" fillId="3" borderId="12" xfId="17" applyNumberFormat="1" applyFont="1" applyFill="1" applyBorder="1" applyAlignment="1">
      <alignment horizontal="center" vertical="center"/>
    </xf>
    <xf numFmtId="14" fontId="17" fillId="3" borderId="18" xfId="17" applyNumberFormat="1" applyFont="1" applyFill="1" applyBorder="1" applyAlignment="1">
      <alignment horizontal="center" vertical="center"/>
    </xf>
    <xf numFmtId="14" fontId="17" fillId="3" borderId="12" xfId="17" applyNumberFormat="1" applyFont="1" applyFill="1" applyBorder="1" applyAlignment="1">
      <alignment horizontal="center" vertical="center" wrapText="1"/>
    </xf>
    <xf numFmtId="14" fontId="17" fillId="3" borderId="18" xfId="17" applyNumberFormat="1" applyFont="1" applyFill="1" applyBorder="1" applyAlignment="1">
      <alignment horizontal="center" vertical="center" wrapText="1"/>
    </xf>
    <xf numFmtId="9" fontId="13" fillId="3" borderId="1" xfId="17" applyFont="1" applyFill="1" applyBorder="1" applyAlignment="1">
      <alignment horizontal="left" vertical="center" wrapText="1"/>
    </xf>
    <xf numFmtId="14" fontId="5" fillId="3" borderId="12" xfId="17" applyNumberFormat="1" applyFont="1" applyFill="1" applyBorder="1" applyAlignment="1">
      <alignment horizontal="center" vertical="center"/>
    </xf>
    <xf numFmtId="9" fontId="25" fillId="3" borderId="12" xfId="0" applyNumberFormat="1" applyFont="1" applyFill="1" applyBorder="1" applyAlignment="1">
      <alignment horizontal="center" vertical="center"/>
    </xf>
    <xf numFmtId="9" fontId="25" fillId="3" borderId="18" xfId="0" applyNumberFormat="1" applyFont="1" applyFill="1" applyBorder="1" applyAlignment="1">
      <alignment horizontal="center" vertical="center"/>
    </xf>
    <xf numFmtId="9" fontId="0" fillId="3" borderId="12" xfId="17" applyNumberFormat="1" applyFont="1" applyFill="1" applyBorder="1" applyAlignment="1">
      <alignment horizontal="center" vertical="center" wrapText="1"/>
    </xf>
    <xf numFmtId="9" fontId="16" fillId="3" borderId="18" xfId="17" applyNumberFormat="1" applyFont="1" applyFill="1" applyBorder="1" applyAlignment="1">
      <alignment horizontal="center" vertical="center" wrapText="1"/>
    </xf>
    <xf numFmtId="167" fontId="5" fillId="3" borderId="12" xfId="0" applyNumberFormat="1" applyFont="1" applyFill="1" applyBorder="1" applyAlignment="1">
      <alignment horizontal="center" vertical="center" wrapText="1"/>
    </xf>
    <xf numFmtId="167" fontId="5" fillId="3" borderId="18" xfId="0" applyNumberFormat="1" applyFont="1" applyFill="1" applyBorder="1" applyAlignment="1">
      <alignment horizontal="center" vertical="center" wrapText="1"/>
    </xf>
    <xf numFmtId="9" fontId="24" fillId="3" borderId="12" xfId="17" applyNumberFormat="1" applyFont="1" applyFill="1" applyBorder="1" applyAlignment="1">
      <alignment horizontal="center" vertical="center" wrapText="1"/>
    </xf>
    <xf numFmtId="9" fontId="24" fillId="3" borderId="9" xfId="17" applyNumberFormat="1" applyFont="1" applyFill="1" applyBorder="1" applyAlignment="1">
      <alignment horizontal="center" vertical="center" wrapText="1"/>
    </xf>
    <xf numFmtId="9" fontId="24" fillId="3" borderId="18" xfId="17" applyNumberFormat="1" applyFont="1" applyFill="1" applyBorder="1" applyAlignment="1">
      <alignment horizontal="center" vertical="center" wrapText="1"/>
    </xf>
    <xf numFmtId="10" fontId="4" fillId="3" borderId="12" xfId="0" applyNumberFormat="1" applyFont="1" applyFill="1" applyBorder="1" applyAlignment="1">
      <alignment horizontal="center" vertical="center" wrapText="1"/>
    </xf>
    <xf numFmtId="10" fontId="4" fillId="3" borderId="18" xfId="0" applyNumberFormat="1" applyFont="1" applyFill="1" applyBorder="1" applyAlignment="1">
      <alignment horizontal="center" vertical="center" wrapText="1"/>
    </xf>
    <xf numFmtId="0" fontId="13" fillId="3" borderId="1" xfId="17" applyNumberFormat="1" applyFont="1" applyFill="1" applyBorder="1" applyAlignment="1">
      <alignment horizontal="center" vertical="center" wrapText="1"/>
    </xf>
    <xf numFmtId="9" fontId="15" fillId="3" borderId="1" xfId="17" applyFont="1" applyFill="1" applyBorder="1" applyAlignment="1">
      <alignment horizontal="center" vertical="center"/>
    </xf>
    <xf numFmtId="10" fontId="15" fillId="3" borderId="1" xfId="17" applyNumberFormat="1" applyFont="1" applyFill="1" applyBorder="1" applyAlignment="1">
      <alignment horizontal="center" vertical="center"/>
    </xf>
    <xf numFmtId="10" fontId="29" fillId="3" borderId="1" xfId="1" applyNumberFormat="1" applyFont="1" applyFill="1" applyBorder="1" applyAlignment="1">
      <alignment horizontal="center" vertical="center" wrapText="1"/>
    </xf>
    <xf numFmtId="14" fontId="5" fillId="3" borderId="1" xfId="17" applyNumberFormat="1" applyFont="1" applyFill="1" applyBorder="1" applyAlignment="1">
      <alignment horizontal="center" vertical="center"/>
    </xf>
    <xf numFmtId="9" fontId="15" fillId="3" borderId="1" xfId="17" applyNumberFormat="1" applyFont="1" applyFill="1" applyBorder="1" applyAlignment="1">
      <alignment horizontal="center" vertical="center"/>
    </xf>
    <xf numFmtId="10" fontId="21" fillId="3" borderId="1" xfId="17" applyNumberFormat="1" applyFont="1" applyFill="1" applyBorder="1" applyAlignment="1">
      <alignment horizontal="center" vertical="center"/>
    </xf>
    <xf numFmtId="14" fontId="5" fillId="3" borderId="1" xfId="17" applyNumberFormat="1" applyFont="1" applyFill="1" applyBorder="1" applyAlignment="1">
      <alignment horizontal="center" vertical="center" wrapText="1"/>
    </xf>
    <xf numFmtId="10" fontId="17" fillId="3" borderId="1" xfId="8" applyNumberFormat="1" applyFont="1" applyFill="1" applyBorder="1" applyAlignment="1">
      <alignment horizontal="center" vertical="center"/>
    </xf>
    <xf numFmtId="9" fontId="24" fillId="3" borderId="12" xfId="17" applyFont="1" applyFill="1" applyBorder="1" applyAlignment="1">
      <alignment horizontal="left" vertical="center" wrapText="1"/>
    </xf>
    <xf numFmtId="9" fontId="24" fillId="3" borderId="18" xfId="17" applyFont="1" applyFill="1" applyBorder="1" applyAlignment="1">
      <alignment horizontal="left" vertical="center" wrapText="1"/>
    </xf>
    <xf numFmtId="10" fontId="15" fillId="3" borderId="1" xfId="8" applyNumberFormat="1" applyFont="1" applyFill="1" applyBorder="1" applyAlignment="1">
      <alignment horizontal="center" vertical="center"/>
    </xf>
    <xf numFmtId="9" fontId="24" fillId="3" borderId="12" xfId="17" applyFont="1" applyFill="1" applyBorder="1" applyAlignment="1">
      <alignment horizontal="center" vertical="center" wrapText="1"/>
    </xf>
    <xf numFmtId="9" fontId="24" fillId="3" borderId="9" xfId="17" applyFont="1" applyFill="1" applyBorder="1" applyAlignment="1">
      <alignment horizontal="center" vertical="center" wrapText="1"/>
    </xf>
    <xf numFmtId="9" fontId="24" fillId="3" borderId="18" xfId="17" applyFont="1" applyFill="1" applyBorder="1" applyAlignment="1">
      <alignment horizontal="center" vertical="center" wrapText="1"/>
    </xf>
    <xf numFmtId="10" fontId="15" fillId="3" borderId="12" xfId="8" applyNumberFormat="1" applyFont="1" applyFill="1" applyBorder="1" applyAlignment="1">
      <alignment horizontal="center" vertical="center"/>
    </xf>
    <xf numFmtId="10" fontId="15" fillId="3" borderId="18" xfId="8" applyNumberFormat="1" applyFont="1" applyFill="1" applyBorder="1" applyAlignment="1">
      <alignment horizontal="center" vertical="center"/>
    </xf>
    <xf numFmtId="0" fontId="13" fillId="3" borderId="1" xfId="17" applyNumberFormat="1" applyFont="1" applyFill="1" applyBorder="1" applyAlignment="1">
      <alignment horizontal="center" vertical="center"/>
    </xf>
    <xf numFmtId="14" fontId="13" fillId="3" borderId="12" xfId="17" applyNumberFormat="1" applyFont="1" applyFill="1" applyBorder="1" applyAlignment="1">
      <alignment horizontal="center" vertical="center" wrapText="1"/>
    </xf>
    <xf numFmtId="14" fontId="13" fillId="3" borderId="9" xfId="17" applyNumberFormat="1" applyFont="1" applyFill="1" applyBorder="1" applyAlignment="1">
      <alignment horizontal="center" vertical="center" wrapText="1"/>
    </xf>
    <xf numFmtId="14" fontId="13" fillId="3" borderId="18" xfId="17" applyNumberFormat="1" applyFont="1" applyFill="1" applyBorder="1" applyAlignment="1">
      <alignment horizontal="center" vertical="center" wrapText="1"/>
    </xf>
    <xf numFmtId="0" fontId="24" fillId="3" borderId="12" xfId="17" applyNumberFormat="1" applyFont="1" applyFill="1" applyBorder="1" applyAlignment="1">
      <alignment horizontal="center" vertical="center" wrapText="1"/>
    </xf>
    <xf numFmtId="0" fontId="24" fillId="3" borderId="9" xfId="17" applyNumberFormat="1" applyFont="1" applyFill="1" applyBorder="1" applyAlignment="1">
      <alignment horizontal="center" vertical="center" wrapText="1"/>
    </xf>
    <xf numFmtId="0" fontId="24" fillId="3" borderId="18" xfId="17" applyNumberFormat="1" applyFont="1" applyFill="1" applyBorder="1" applyAlignment="1">
      <alignment horizontal="center" vertical="center" wrapText="1"/>
    </xf>
    <xf numFmtId="0" fontId="13" fillId="0" borderId="1" xfId="0" applyFont="1" applyBorder="1" applyAlignment="1">
      <alignment horizontal="center"/>
    </xf>
    <xf numFmtId="0" fontId="13" fillId="0" borderId="12" xfId="0" applyFont="1" applyBorder="1" applyAlignment="1">
      <alignment horizontal="center"/>
    </xf>
    <xf numFmtId="0" fontId="18" fillId="0" borderId="8" xfId="0" applyFont="1" applyBorder="1" applyAlignment="1">
      <alignment horizontal="center"/>
    </xf>
    <xf numFmtId="0" fontId="18" fillId="0" borderId="0" xfId="0" applyFont="1" applyBorder="1" applyAlignment="1">
      <alignment horizontal="center"/>
    </xf>
    <xf numFmtId="0" fontId="4" fillId="2" borderId="1" xfId="0" applyFont="1" applyFill="1" applyBorder="1" applyAlignment="1">
      <alignment horizontal="center" vertical="center" wrapText="1"/>
    </xf>
    <xf numFmtId="0" fontId="18" fillId="2" borderId="1" xfId="0" applyFont="1" applyFill="1" applyBorder="1" applyAlignment="1">
      <alignment horizontal="center" vertical="distributed"/>
    </xf>
    <xf numFmtId="0" fontId="13" fillId="2" borderId="3" xfId="0" applyFont="1" applyFill="1" applyBorder="1" applyAlignment="1">
      <alignment horizontal="center" wrapText="1"/>
    </xf>
    <xf numFmtId="0" fontId="13" fillId="2" borderId="4" xfId="0" applyFont="1" applyFill="1" applyBorder="1" applyAlignment="1">
      <alignment horizontal="center" wrapText="1"/>
    </xf>
    <xf numFmtId="0" fontId="18" fillId="2" borderId="7" xfId="0" applyFont="1" applyFill="1" applyBorder="1" applyAlignment="1">
      <alignment horizontal="center" wrapText="1"/>
    </xf>
    <xf numFmtId="0" fontId="18" fillId="2" borderId="13" xfId="0" applyFont="1" applyFill="1" applyBorder="1" applyAlignment="1">
      <alignment horizontal="center" wrapText="1"/>
    </xf>
    <xf numFmtId="0" fontId="13" fillId="2" borderId="3" xfId="0" applyFont="1" applyFill="1" applyBorder="1" applyAlignment="1">
      <alignment horizontal="center"/>
    </xf>
    <xf numFmtId="0" fontId="13" fillId="2" borderId="4" xfId="0" applyFont="1" applyFill="1" applyBorder="1" applyAlignment="1">
      <alignment horizontal="center"/>
    </xf>
    <xf numFmtId="0" fontId="18" fillId="2" borderId="7"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9" xfId="0" applyFont="1" applyFill="1" applyBorder="1" applyAlignment="1">
      <alignment horizontal="center" vertical="center"/>
    </xf>
    <xf numFmtId="0" fontId="4" fillId="2" borderId="1"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3" fillId="2" borderId="22" xfId="0" applyFont="1" applyFill="1" applyBorder="1" applyAlignment="1">
      <alignment horizontal="center" wrapText="1"/>
    </xf>
    <xf numFmtId="166" fontId="18" fillId="2" borderId="12" xfId="0" applyNumberFormat="1" applyFont="1" applyFill="1" applyBorder="1" applyAlignment="1">
      <alignment horizontal="center" vertical="center" wrapText="1"/>
    </xf>
    <xf numFmtId="166" fontId="18" fillId="2" borderId="18" xfId="0" applyNumberFormat="1" applyFont="1" applyFill="1" applyBorder="1" applyAlignment="1">
      <alignment horizontal="center" vertical="center" wrapText="1"/>
    </xf>
    <xf numFmtId="9" fontId="15" fillId="3" borderId="12" xfId="17" applyFont="1" applyFill="1" applyBorder="1" applyAlignment="1">
      <alignment horizontal="center" vertical="center"/>
    </xf>
    <xf numFmtId="9" fontId="15" fillId="3" borderId="18" xfId="17" applyFont="1" applyFill="1" applyBorder="1" applyAlignment="1">
      <alignment horizontal="center" vertical="center"/>
    </xf>
    <xf numFmtId="9" fontId="21" fillId="3" borderId="1" xfId="17" applyFont="1" applyFill="1" applyBorder="1" applyAlignment="1">
      <alignment horizontal="center" vertical="center"/>
    </xf>
    <xf numFmtId="9" fontId="17" fillId="3" borderId="12" xfId="17" applyNumberFormat="1" applyFont="1" applyFill="1" applyBorder="1" applyAlignment="1">
      <alignment horizontal="center" vertical="center" wrapText="1"/>
    </xf>
    <xf numFmtId="9" fontId="17" fillId="3" borderId="18" xfId="17"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15" fillId="3" borderId="1" xfId="0" applyFont="1" applyFill="1" applyBorder="1" applyAlignment="1">
      <alignment horizontal="center" vertical="center" wrapText="1"/>
    </xf>
    <xf numFmtId="167" fontId="5" fillId="3" borderId="7" xfId="0" applyNumberFormat="1" applyFont="1" applyFill="1" applyBorder="1" applyAlignment="1">
      <alignment horizontal="center" vertical="center" wrapText="1"/>
    </xf>
    <xf numFmtId="167" fontId="5" fillId="3" borderId="11" xfId="0" applyNumberFormat="1" applyFont="1" applyFill="1" applyBorder="1" applyAlignment="1">
      <alignment horizontal="center" vertical="center" wrapText="1"/>
    </xf>
    <xf numFmtId="9" fontId="25" fillId="3" borderId="12" xfId="0" applyNumberFormat="1" applyFont="1" applyFill="1" applyBorder="1" applyAlignment="1">
      <alignment horizontal="center" vertical="center" wrapText="1"/>
    </xf>
    <xf numFmtId="9" fontId="25" fillId="3" borderId="18" xfId="0" applyNumberFormat="1" applyFont="1" applyFill="1" applyBorder="1" applyAlignment="1">
      <alignment horizontal="center" vertical="center" wrapText="1"/>
    </xf>
    <xf numFmtId="9" fontId="25" fillId="3" borderId="12" xfId="17" applyNumberFormat="1" applyFont="1" applyFill="1" applyBorder="1" applyAlignment="1">
      <alignment horizontal="center" vertical="center"/>
    </xf>
    <xf numFmtId="9" fontId="25" fillId="3" borderId="9" xfId="17" applyNumberFormat="1" applyFont="1" applyFill="1" applyBorder="1" applyAlignment="1">
      <alignment horizontal="center" vertical="center"/>
    </xf>
    <xf numFmtId="9" fontId="25" fillId="3" borderId="18" xfId="17" applyNumberFormat="1" applyFont="1" applyFill="1" applyBorder="1" applyAlignment="1">
      <alignment horizontal="center" vertical="center"/>
    </xf>
    <xf numFmtId="9" fontId="18" fillId="3" borderId="12" xfId="17" applyFont="1" applyFill="1" applyBorder="1" applyAlignment="1">
      <alignment horizontal="center" vertical="center"/>
    </xf>
    <xf numFmtId="9" fontId="18" fillId="3" borderId="18" xfId="17" applyFont="1" applyFill="1" applyBorder="1" applyAlignment="1">
      <alignment horizontal="center" vertical="center"/>
    </xf>
    <xf numFmtId="10" fontId="18" fillId="3" borderId="12" xfId="8" applyNumberFormat="1" applyFont="1" applyFill="1" applyBorder="1" applyAlignment="1">
      <alignment horizontal="center" vertical="center"/>
    </xf>
    <xf numFmtId="10" fontId="18" fillId="3" borderId="18" xfId="8" applyNumberFormat="1" applyFont="1" applyFill="1" applyBorder="1" applyAlignment="1">
      <alignment horizontal="center" vertical="center"/>
    </xf>
    <xf numFmtId="10" fontId="18" fillId="3" borderId="12" xfId="17" applyNumberFormat="1" applyFont="1" applyFill="1" applyBorder="1" applyAlignment="1">
      <alignment horizontal="center" vertical="center"/>
    </xf>
    <xf numFmtId="10" fontId="18" fillId="3" borderId="18" xfId="17" applyNumberFormat="1" applyFont="1" applyFill="1" applyBorder="1" applyAlignment="1">
      <alignment horizontal="center" vertical="center"/>
    </xf>
    <xf numFmtId="10" fontId="25" fillId="3" borderId="12" xfId="0" applyNumberFormat="1" applyFont="1" applyFill="1" applyBorder="1" applyAlignment="1">
      <alignment horizontal="center" vertical="center"/>
    </xf>
    <xf numFmtId="10" fontId="25" fillId="3" borderId="18" xfId="0" applyNumberFormat="1" applyFont="1" applyFill="1" applyBorder="1" applyAlignment="1">
      <alignment horizontal="center" vertical="center"/>
    </xf>
    <xf numFmtId="10" fontId="25" fillId="3" borderId="12" xfId="8" applyNumberFormat="1" applyFont="1" applyFill="1" applyBorder="1" applyAlignment="1">
      <alignment horizontal="center" vertical="center"/>
    </xf>
    <xf numFmtId="10" fontId="25" fillId="3" borderId="18" xfId="8" applyNumberFormat="1" applyFont="1" applyFill="1" applyBorder="1" applyAlignment="1">
      <alignment horizontal="center" vertical="center"/>
    </xf>
    <xf numFmtId="9" fontId="23" fillId="3" borderId="12" xfId="17" applyNumberFormat="1" applyFont="1" applyFill="1" applyBorder="1" applyAlignment="1">
      <alignment horizontal="center" vertical="center" wrapText="1"/>
    </xf>
    <xf numFmtId="9" fontId="23" fillId="3" borderId="18" xfId="17" applyNumberFormat="1" applyFont="1" applyFill="1" applyBorder="1" applyAlignment="1">
      <alignment horizontal="center" vertical="center" wrapText="1"/>
    </xf>
    <xf numFmtId="0" fontId="6" fillId="3" borderId="15" xfId="1" applyFont="1" applyFill="1" applyBorder="1" applyAlignment="1">
      <alignment horizontal="center" vertical="center"/>
    </xf>
    <xf numFmtId="167" fontId="17" fillId="3" borderId="3" xfId="0" applyNumberFormat="1" applyFont="1" applyFill="1" applyBorder="1" applyAlignment="1">
      <alignment horizontal="center" vertical="center" wrapText="1"/>
    </xf>
    <xf numFmtId="14" fontId="5" fillId="3" borderId="18" xfId="17" applyNumberFormat="1"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3" fillId="10" borderId="12"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7"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5" fillId="10" borderId="12" xfId="2" applyFont="1" applyFill="1" applyBorder="1" applyAlignment="1">
      <alignment horizontal="center" vertical="center" wrapText="1"/>
    </xf>
    <xf numFmtId="0" fontId="5" fillId="10" borderId="18" xfId="2" applyFont="1" applyFill="1" applyBorder="1" applyAlignment="1">
      <alignment horizontal="center" vertical="center" wrapText="1"/>
    </xf>
    <xf numFmtId="10" fontId="17" fillId="3" borderId="12" xfId="8" applyNumberFormat="1" applyFont="1" applyFill="1" applyBorder="1" applyAlignment="1">
      <alignment horizontal="center" vertical="center" wrapText="1"/>
    </xf>
    <xf numFmtId="10" fontId="17" fillId="3" borderId="18" xfId="8" applyNumberFormat="1" applyFont="1" applyFill="1" applyBorder="1" applyAlignment="1">
      <alignment horizontal="center" vertical="center" wrapText="1"/>
    </xf>
    <xf numFmtId="10" fontId="13" fillId="3" borderId="12" xfId="0" applyNumberFormat="1" applyFont="1" applyFill="1" applyBorder="1" applyAlignment="1">
      <alignment horizontal="center" vertical="center" wrapText="1"/>
    </xf>
    <xf numFmtId="10" fontId="13" fillId="3" borderId="18" xfId="0" applyNumberFormat="1" applyFont="1" applyFill="1" applyBorder="1" applyAlignment="1">
      <alignment horizontal="center" vertical="center" wrapText="1"/>
    </xf>
    <xf numFmtId="0" fontId="15" fillId="3" borderId="1" xfId="17" applyNumberFormat="1" applyFont="1" applyFill="1" applyBorder="1" applyAlignment="1">
      <alignment horizontal="center" vertical="center"/>
    </xf>
    <xf numFmtId="9" fontId="18" fillId="3" borderId="12" xfId="17" applyFont="1" applyFill="1" applyBorder="1" applyAlignment="1">
      <alignment horizontal="center" vertical="center" wrapText="1"/>
    </xf>
    <xf numFmtId="9" fontId="18" fillId="3" borderId="18" xfId="17" applyFont="1" applyFill="1" applyBorder="1" applyAlignment="1">
      <alignment horizontal="center" vertical="center" wrapText="1"/>
    </xf>
    <xf numFmtId="2" fontId="13" fillId="3" borderId="1" xfId="8" applyNumberFormat="1" applyFont="1" applyFill="1" applyBorder="1" applyAlignment="1">
      <alignment horizontal="center" vertical="center"/>
    </xf>
    <xf numFmtId="167" fontId="4" fillId="3" borderId="12" xfId="0" applyNumberFormat="1" applyFont="1" applyFill="1" applyBorder="1" applyAlignment="1">
      <alignment horizontal="center" vertical="center"/>
    </xf>
    <xf numFmtId="167" fontId="4" fillId="3" borderId="18" xfId="0" applyNumberFormat="1" applyFont="1" applyFill="1" applyBorder="1" applyAlignment="1">
      <alignment horizontal="center" vertical="center"/>
    </xf>
    <xf numFmtId="167" fontId="18" fillId="3" borderId="17" xfId="0" applyNumberFormat="1" applyFont="1" applyFill="1" applyBorder="1" applyAlignment="1">
      <alignment horizontal="center" vertical="center"/>
    </xf>
    <xf numFmtId="9" fontId="18" fillId="3" borderId="12" xfId="8" applyNumberFormat="1" applyFont="1" applyFill="1" applyBorder="1" applyAlignment="1">
      <alignment horizontal="center" vertical="center" wrapText="1"/>
    </xf>
    <xf numFmtId="9" fontId="18" fillId="3" borderId="18" xfId="8" applyNumberFormat="1" applyFont="1" applyFill="1" applyBorder="1" applyAlignment="1">
      <alignment horizontal="center" vertical="center" wrapText="1"/>
    </xf>
    <xf numFmtId="9" fontId="18" fillId="3" borderId="17" xfId="8" applyNumberFormat="1" applyFont="1" applyFill="1" applyBorder="1" applyAlignment="1">
      <alignment horizontal="center" vertical="center" wrapText="1"/>
    </xf>
    <xf numFmtId="9" fontId="30" fillId="3" borderId="12" xfId="1" applyNumberFormat="1" applyFont="1" applyFill="1" applyBorder="1" applyAlignment="1">
      <alignment horizontal="center" vertical="center" wrapText="1"/>
    </xf>
    <xf numFmtId="9" fontId="30" fillId="3" borderId="18" xfId="1" applyNumberFormat="1" applyFont="1" applyFill="1" applyBorder="1" applyAlignment="1">
      <alignment horizontal="center" vertical="center" wrapText="1"/>
    </xf>
    <xf numFmtId="0" fontId="13" fillId="3" borderId="3" xfId="17" applyNumberFormat="1" applyFont="1" applyFill="1" applyBorder="1" applyAlignment="1">
      <alignment horizontal="center" vertical="center" wrapText="1"/>
    </xf>
    <xf numFmtId="0" fontId="24" fillId="3" borderId="3" xfId="17" applyNumberFormat="1" applyFont="1" applyFill="1" applyBorder="1" applyAlignment="1">
      <alignment horizontal="center" vertical="center" wrapText="1"/>
    </xf>
    <xf numFmtId="167" fontId="25" fillId="3" borderId="9" xfId="0" applyNumberFormat="1" applyFont="1" applyFill="1" applyBorder="1" applyAlignment="1">
      <alignment horizontal="center" vertical="center"/>
    </xf>
    <xf numFmtId="9" fontId="27" fillId="3" borderId="12" xfId="7" applyNumberFormat="1" applyFont="1" applyFill="1" applyBorder="1" applyAlignment="1">
      <alignment horizontal="center" vertical="center" wrapText="1"/>
    </xf>
    <xf numFmtId="9" fontId="24" fillId="3" borderId="7" xfId="17" applyFont="1" applyFill="1" applyBorder="1" applyAlignment="1">
      <alignment horizontal="center" vertical="center" wrapText="1"/>
    </xf>
    <xf numFmtId="9" fontId="27" fillId="3" borderId="18" xfId="7" applyNumberFormat="1" applyFont="1" applyFill="1" applyBorder="1" applyAlignment="1">
      <alignment horizontal="center" vertical="center" wrapText="1"/>
    </xf>
    <xf numFmtId="9" fontId="24" fillId="3" borderId="8" xfId="17" applyFont="1" applyFill="1" applyBorder="1" applyAlignment="1">
      <alignment horizontal="center" vertical="center" wrapText="1"/>
    </xf>
    <xf numFmtId="9" fontId="18" fillId="3" borderId="12" xfId="0" applyNumberFormat="1" applyFont="1" applyFill="1" applyBorder="1" applyAlignment="1">
      <alignment horizontal="center" vertical="center" wrapText="1"/>
    </xf>
    <xf numFmtId="9" fontId="18" fillId="3" borderId="18" xfId="0" applyNumberFormat="1" applyFont="1" applyFill="1" applyBorder="1" applyAlignment="1">
      <alignment horizontal="center" vertical="center" wrapText="1"/>
    </xf>
    <xf numFmtId="9" fontId="24" fillId="3" borderId="11" xfId="17" applyFont="1" applyFill="1" applyBorder="1" applyAlignment="1">
      <alignment horizontal="center" vertical="center" wrapText="1"/>
    </xf>
    <xf numFmtId="9" fontId="24" fillId="3" borderId="7" xfId="17" applyFont="1" applyFill="1" applyBorder="1" applyAlignment="1">
      <alignment horizontal="left" vertical="center" wrapText="1"/>
    </xf>
    <xf numFmtId="9" fontId="24" fillId="3" borderId="11" xfId="17" applyFont="1" applyFill="1" applyBorder="1" applyAlignment="1">
      <alignment horizontal="left" vertical="center" wrapText="1"/>
    </xf>
    <xf numFmtId="10" fontId="25" fillId="3" borderId="12" xfId="17" applyNumberFormat="1" applyFont="1" applyFill="1" applyBorder="1" applyAlignment="1">
      <alignment horizontal="center" vertical="center" wrapText="1"/>
    </xf>
    <xf numFmtId="9" fontId="24" fillId="3" borderId="3" xfId="17" applyNumberFormat="1" applyFont="1" applyFill="1" applyBorder="1" applyAlignment="1">
      <alignment horizontal="center" vertical="center" wrapText="1"/>
    </xf>
    <xf numFmtId="10" fontId="25" fillId="3" borderId="18" xfId="17" applyNumberFormat="1" applyFont="1" applyFill="1" applyBorder="1" applyAlignment="1">
      <alignment horizontal="center" vertical="center" wrapText="1"/>
    </xf>
    <xf numFmtId="9" fontId="13" fillId="3" borderId="17" xfId="17" applyNumberFormat="1" applyFont="1" applyFill="1" applyBorder="1" applyAlignment="1">
      <alignment horizontal="center" vertical="center" wrapText="1"/>
    </xf>
    <xf numFmtId="9" fontId="23" fillId="3" borderId="20" xfId="17" applyFont="1" applyFill="1" applyBorder="1" applyAlignment="1">
      <alignment horizontal="center" vertical="center" wrapText="1"/>
    </xf>
    <xf numFmtId="9" fontId="30" fillId="3" borderId="17" xfId="1" applyNumberFormat="1" applyFont="1" applyFill="1" applyBorder="1" applyAlignment="1">
      <alignment horizontal="center" vertical="center"/>
    </xf>
    <xf numFmtId="0" fontId="6" fillId="3" borderId="16" xfId="1" applyFont="1" applyFill="1" applyBorder="1" applyAlignment="1">
      <alignment horizontal="center" vertical="center" wrapText="1"/>
    </xf>
    <xf numFmtId="9" fontId="13" fillId="3" borderId="18" xfId="17" applyNumberFormat="1" applyFont="1" applyFill="1" applyBorder="1" applyAlignment="1">
      <alignment horizontal="center" vertical="center" wrapText="1"/>
    </xf>
    <xf numFmtId="9" fontId="23" fillId="3" borderId="1" xfId="17" applyFont="1" applyFill="1" applyBorder="1" applyAlignment="1">
      <alignment horizontal="center" vertical="center" wrapText="1"/>
    </xf>
    <xf numFmtId="0" fontId="6" fillId="3" borderId="11" xfId="1" applyFont="1" applyFill="1" applyBorder="1" applyAlignment="1">
      <alignment horizontal="center" vertical="center" wrapText="1"/>
    </xf>
    <xf numFmtId="9" fontId="13" fillId="3" borderId="12" xfId="17" applyNumberFormat="1" applyFont="1" applyFill="1" applyBorder="1" applyAlignment="1">
      <alignment horizontal="center" vertical="center" wrapText="1"/>
    </xf>
    <xf numFmtId="2" fontId="30" fillId="3" borderId="17" xfId="1" applyNumberFormat="1" applyFont="1" applyFill="1" applyBorder="1" applyAlignment="1">
      <alignment horizontal="center" vertical="center"/>
    </xf>
    <xf numFmtId="0" fontId="6" fillId="3" borderId="7" xfId="1" applyFont="1" applyFill="1" applyBorder="1" applyAlignment="1">
      <alignment horizontal="center" vertical="center" wrapText="1"/>
    </xf>
    <xf numFmtId="2" fontId="30" fillId="3" borderId="18" xfId="1" applyNumberFormat="1" applyFont="1" applyFill="1" applyBorder="1" applyAlignment="1">
      <alignment horizontal="center" vertical="center"/>
    </xf>
    <xf numFmtId="9" fontId="16" fillId="3" borderId="12" xfId="17" applyNumberFormat="1" applyFont="1" applyFill="1" applyBorder="1" applyAlignment="1">
      <alignment horizontal="center" vertical="center" wrapText="1"/>
    </xf>
    <xf numFmtId="10" fontId="30" fillId="3" borderId="17" xfId="1" applyNumberFormat="1" applyFont="1" applyFill="1" applyBorder="1" applyAlignment="1">
      <alignment horizontal="center" vertical="center"/>
    </xf>
    <xf numFmtId="10" fontId="30" fillId="3" borderId="18" xfId="1" applyNumberFormat="1" applyFont="1" applyFill="1" applyBorder="1" applyAlignment="1">
      <alignment horizontal="center" vertical="center"/>
    </xf>
    <xf numFmtId="0" fontId="8" fillId="3" borderId="12" xfId="1" applyFont="1" applyFill="1" applyBorder="1" applyAlignment="1">
      <alignment horizontal="center" vertical="center" wrapText="1"/>
    </xf>
    <xf numFmtId="9" fontId="13" fillId="3" borderId="15" xfId="17" applyNumberFormat="1" applyFont="1" applyFill="1" applyBorder="1" applyAlignment="1">
      <alignment horizontal="center" vertical="center" wrapText="1"/>
    </xf>
    <xf numFmtId="0" fontId="8" fillId="3" borderId="15" xfId="1" applyFont="1" applyFill="1" applyBorder="1" applyAlignment="1">
      <alignment horizontal="center" vertical="center" wrapText="1"/>
    </xf>
    <xf numFmtId="0" fontId="6" fillId="3" borderId="10" xfId="1" applyFont="1" applyFill="1" applyBorder="1" applyAlignment="1">
      <alignment horizontal="center" vertical="center" wrapText="1"/>
    </xf>
    <xf numFmtId="9" fontId="16" fillId="3" borderId="17" xfId="17" applyNumberFormat="1" applyFont="1" applyFill="1" applyBorder="1" applyAlignment="1">
      <alignment horizontal="center" vertical="center" wrapText="1"/>
    </xf>
    <xf numFmtId="10" fontId="30" fillId="3" borderId="12" xfId="1" applyNumberFormat="1" applyFont="1" applyFill="1" applyBorder="1" applyAlignment="1">
      <alignment horizontal="center" vertical="center"/>
    </xf>
    <xf numFmtId="0" fontId="6" fillId="3" borderId="3" xfId="1" applyFont="1" applyFill="1" applyBorder="1" applyAlignment="1">
      <alignment horizontal="center" vertical="center" wrapText="1"/>
    </xf>
    <xf numFmtId="9" fontId="16" fillId="3" borderId="15" xfId="17" applyNumberFormat="1" applyFont="1" applyFill="1" applyBorder="1" applyAlignment="1">
      <alignment horizontal="center" vertical="center" wrapText="1"/>
    </xf>
    <xf numFmtId="10" fontId="30" fillId="3" borderId="15" xfId="1" applyNumberFormat="1" applyFont="1" applyFill="1" applyBorder="1" applyAlignment="1">
      <alignment horizontal="center" vertical="center"/>
    </xf>
    <xf numFmtId="9" fontId="30" fillId="3" borderId="15" xfId="1" applyNumberFormat="1" applyFont="1" applyFill="1" applyBorder="1" applyAlignment="1">
      <alignment horizontal="center" vertical="center"/>
    </xf>
    <xf numFmtId="0" fontId="6" fillId="3" borderId="6" xfId="1" applyFont="1" applyFill="1" applyBorder="1" applyAlignment="1">
      <alignment horizontal="center" vertical="center" wrapText="1"/>
    </xf>
    <xf numFmtId="0" fontId="13" fillId="12" borderId="3" xfId="0" applyFont="1" applyFill="1" applyBorder="1" applyAlignment="1">
      <alignment horizontal="center"/>
    </xf>
    <xf numFmtId="0" fontId="13" fillId="3" borderId="12"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3" borderId="1" xfId="1" applyFont="1" applyFill="1" applyBorder="1" applyAlignment="1">
      <alignment horizontal="justify" vertical="center" wrapText="1"/>
    </xf>
    <xf numFmtId="0" fontId="6" fillId="3" borderId="1" xfId="1" applyFont="1" applyFill="1" applyBorder="1" applyAlignment="1">
      <alignment horizontal="justify" vertical="center" wrapText="1"/>
    </xf>
    <xf numFmtId="9" fontId="13"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xf>
    <xf numFmtId="167" fontId="21" fillId="3" borderId="1" xfId="17" applyNumberFormat="1" applyFont="1" applyFill="1" applyBorder="1" applyAlignment="1">
      <alignment horizontal="center" vertical="center"/>
    </xf>
    <xf numFmtId="1" fontId="13" fillId="3" borderId="1" xfId="0" applyNumberFormat="1" applyFont="1" applyFill="1" applyBorder="1" applyAlignment="1">
      <alignment horizontal="center" vertical="center" wrapText="1"/>
    </xf>
    <xf numFmtId="1"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10" fontId="13" fillId="3" borderId="1" xfId="17" applyNumberFormat="1" applyFont="1" applyFill="1" applyBorder="1" applyAlignment="1">
      <alignment horizontal="center" vertical="center"/>
    </xf>
    <xf numFmtId="0" fontId="5" fillId="3" borderId="1" xfId="1" applyFont="1" applyFill="1" applyBorder="1" applyAlignment="1">
      <alignment horizontal="justify" vertical="center" wrapText="1"/>
    </xf>
    <xf numFmtId="0" fontId="5" fillId="3" borderId="1" xfId="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8" xfId="0" applyFont="1" applyFill="1" applyBorder="1" applyAlignment="1">
      <alignment horizontal="center" vertical="center"/>
    </xf>
    <xf numFmtId="0" fontId="5" fillId="3" borderId="18" xfId="0" applyFont="1" applyFill="1" applyBorder="1" applyAlignment="1">
      <alignment horizontal="center" vertical="center" wrapText="1"/>
    </xf>
    <xf numFmtId="0" fontId="6" fillId="3" borderId="1" xfId="2" applyFont="1" applyFill="1" applyBorder="1" applyAlignment="1">
      <alignment horizontal="justify" vertical="center" wrapText="1"/>
    </xf>
    <xf numFmtId="0" fontId="6" fillId="3" borderId="1" xfId="0" applyFont="1" applyFill="1" applyBorder="1" applyAlignment="1">
      <alignment horizontal="center" vertical="center" wrapText="1"/>
    </xf>
    <xf numFmtId="0" fontId="6" fillId="3" borderId="1" xfId="2" applyFont="1" applyFill="1" applyBorder="1" applyAlignment="1">
      <alignment horizontal="center" vertical="center" wrapText="1"/>
    </xf>
    <xf numFmtId="0" fontId="17" fillId="3" borderId="1" xfId="16" applyFont="1" applyFill="1" applyBorder="1" applyAlignment="1">
      <alignment horizontal="center" vertical="center"/>
    </xf>
    <xf numFmtId="0" fontId="13" fillId="3" borderId="12" xfId="0" applyFont="1" applyFill="1" applyBorder="1" applyAlignment="1">
      <alignment horizontal="center" vertical="center"/>
    </xf>
    <xf numFmtId="9" fontId="13" fillId="3" borderId="1" xfId="17" applyNumberFormat="1" applyFont="1" applyFill="1" applyBorder="1" applyAlignment="1">
      <alignment horizontal="center" vertical="center"/>
    </xf>
    <xf numFmtId="0" fontId="17" fillId="3" borderId="12" xfId="0" applyFont="1" applyFill="1" applyBorder="1" applyAlignment="1">
      <alignment horizontal="center" vertical="center" wrapText="1"/>
    </xf>
    <xf numFmtId="167" fontId="17" fillId="3" borderId="1" xfId="17" applyNumberFormat="1" applyFont="1" applyFill="1" applyBorder="1" applyAlignment="1">
      <alignment horizontal="center" vertical="center"/>
    </xf>
    <xf numFmtId="0" fontId="17" fillId="3" borderId="12" xfId="0" applyFont="1" applyFill="1" applyBorder="1" applyAlignment="1">
      <alignment horizontal="center" vertical="center"/>
    </xf>
    <xf numFmtId="0" fontId="13" fillId="3" borderId="18" xfId="0" applyFont="1" applyFill="1" applyBorder="1" applyAlignment="1">
      <alignment horizontal="center" vertical="center"/>
    </xf>
    <xf numFmtId="0" fontId="17" fillId="3" borderId="18" xfId="0" applyFont="1" applyFill="1" applyBorder="1" applyAlignment="1">
      <alignment horizontal="center" vertical="center" wrapText="1"/>
    </xf>
    <xf numFmtId="0" fontId="17" fillId="3" borderId="18" xfId="0" applyFont="1" applyFill="1" applyBorder="1" applyAlignment="1">
      <alignment horizontal="center" vertical="center"/>
    </xf>
    <xf numFmtId="0" fontId="17" fillId="3" borderId="1" xfId="16" applyNumberFormat="1" applyFont="1" applyFill="1" applyBorder="1" applyAlignment="1">
      <alignment horizontal="center" vertical="center"/>
    </xf>
    <xf numFmtId="0" fontId="5" fillId="3" borderId="1" xfId="2" applyFont="1" applyFill="1" applyBorder="1" applyAlignment="1">
      <alignment horizontal="justify" vertical="center" wrapText="1"/>
    </xf>
    <xf numFmtId="0" fontId="20" fillId="3" borderId="1" xfId="16" applyFont="1" applyFill="1" applyBorder="1" applyAlignment="1">
      <alignment horizontal="center" vertical="center"/>
    </xf>
    <xf numFmtId="0" fontId="20" fillId="3" borderId="12" xfId="0" applyFont="1" applyFill="1" applyBorder="1" applyAlignment="1">
      <alignment horizontal="center" vertical="center" wrapText="1"/>
    </xf>
    <xf numFmtId="167" fontId="17" fillId="3" borderId="12" xfId="17" applyNumberFormat="1" applyFont="1" applyFill="1" applyBorder="1" applyAlignment="1">
      <alignment horizontal="center" vertical="center"/>
    </xf>
    <xf numFmtId="0" fontId="20" fillId="3" borderId="12" xfId="0" applyFont="1" applyFill="1" applyBorder="1" applyAlignment="1">
      <alignment horizontal="center" vertical="center"/>
    </xf>
    <xf numFmtId="0" fontId="20" fillId="3" borderId="18" xfId="0" applyFont="1" applyFill="1" applyBorder="1" applyAlignment="1">
      <alignment horizontal="center" vertical="center" wrapText="1"/>
    </xf>
    <xf numFmtId="167" fontId="17" fillId="3" borderId="18" xfId="17" applyNumberFormat="1" applyFont="1" applyFill="1" applyBorder="1" applyAlignment="1">
      <alignment horizontal="center" vertical="center"/>
    </xf>
    <xf numFmtId="0" fontId="20" fillId="3" borderId="18" xfId="0" applyFont="1" applyFill="1" applyBorder="1" applyAlignment="1">
      <alignment horizontal="center" vertical="center"/>
    </xf>
    <xf numFmtId="0" fontId="4" fillId="3" borderId="1" xfId="15" applyNumberFormat="1"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3" fillId="3" borderId="12" xfId="0" applyFont="1" applyFill="1" applyBorder="1" applyAlignment="1">
      <alignment horizontal="justify" vertical="center" wrapText="1"/>
    </xf>
    <xf numFmtId="0" fontId="15" fillId="3" borderId="12" xfId="0" applyFont="1" applyFill="1" applyBorder="1" applyAlignment="1">
      <alignment horizontal="center" vertical="center" wrapText="1"/>
    </xf>
    <xf numFmtId="0" fontId="15" fillId="3" borderId="12" xfId="0" applyFont="1" applyFill="1" applyBorder="1" applyAlignment="1">
      <alignment horizontal="justify" vertical="center" wrapText="1"/>
    </xf>
    <xf numFmtId="0" fontId="13" fillId="3" borderId="1" xfId="0" applyFont="1" applyFill="1" applyBorder="1" applyAlignment="1">
      <alignment horizontal="justify" vertical="center" wrapText="1"/>
    </xf>
    <xf numFmtId="9" fontId="13" fillId="3" borderId="7" xfId="0" applyNumberFormat="1" applyFont="1" applyFill="1" applyBorder="1" applyAlignment="1">
      <alignment horizontal="center" vertical="center" wrapText="1"/>
    </xf>
    <xf numFmtId="9" fontId="13" fillId="3" borderId="13" xfId="0" applyNumberFormat="1" applyFont="1" applyFill="1" applyBorder="1" applyAlignment="1">
      <alignment horizontal="center" vertical="center" wrapText="1"/>
    </xf>
    <xf numFmtId="0" fontId="13" fillId="3" borderId="18" xfId="0" applyFont="1" applyFill="1" applyBorder="1" applyAlignment="1">
      <alignment horizontal="justify" vertical="center" wrapText="1"/>
    </xf>
    <xf numFmtId="0" fontId="15" fillId="3" borderId="18" xfId="0" applyFont="1" applyFill="1" applyBorder="1" applyAlignment="1">
      <alignment horizontal="center" vertical="center" wrapText="1"/>
    </xf>
    <xf numFmtId="0" fontId="15" fillId="3" borderId="18" xfId="0" applyFont="1" applyFill="1" applyBorder="1" applyAlignment="1">
      <alignment horizontal="justify" vertical="center" wrapText="1"/>
    </xf>
    <xf numFmtId="9" fontId="13" fillId="3" borderId="11" xfId="0" applyNumberFormat="1" applyFont="1" applyFill="1" applyBorder="1" applyAlignment="1">
      <alignment horizontal="center" vertical="center" wrapText="1"/>
    </xf>
    <xf numFmtId="9" fontId="13" fillId="3" borderId="19" xfId="0" applyNumberFormat="1"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xf>
    <xf numFmtId="0" fontId="13" fillId="3" borderId="1" xfId="0" applyNumberFormat="1" applyFont="1" applyFill="1" applyBorder="1" applyAlignment="1">
      <alignment horizontal="center" vertical="center" wrapText="1"/>
    </xf>
    <xf numFmtId="0" fontId="13" fillId="3" borderId="1" xfId="0" applyFont="1" applyFill="1" applyBorder="1" applyAlignment="1"/>
    <xf numFmtId="0" fontId="13" fillId="3" borderId="1" xfId="0" applyFont="1" applyFill="1" applyBorder="1"/>
    <xf numFmtId="0" fontId="13" fillId="3" borderId="4" xfId="0" applyFont="1" applyFill="1" applyBorder="1" applyAlignment="1">
      <alignment horizontal="justify" vertical="center" wrapText="1"/>
    </xf>
    <xf numFmtId="0" fontId="15" fillId="3" borderId="1" xfId="0" applyFont="1" applyFill="1" applyBorder="1" applyAlignment="1">
      <alignment horizontal="justify" vertical="center" wrapText="1"/>
    </xf>
    <xf numFmtId="9" fontId="13" fillId="3" borderId="1" xfId="0" applyNumberFormat="1" applyFont="1" applyFill="1" applyBorder="1" applyAlignment="1">
      <alignment horizontal="center" vertical="center"/>
    </xf>
    <xf numFmtId="0" fontId="5" fillId="3" borderId="1" xfId="0" applyFont="1" applyFill="1" applyBorder="1" applyAlignment="1">
      <alignment horizontal="center"/>
    </xf>
    <xf numFmtId="167" fontId="5" fillId="3" borderId="1" xfId="17" applyNumberFormat="1" applyFont="1" applyFill="1" applyBorder="1" applyAlignment="1">
      <alignment horizontal="center" vertical="center"/>
    </xf>
    <xf numFmtId="0" fontId="13" fillId="3" borderId="9" xfId="0" applyFont="1" applyFill="1" applyBorder="1" applyAlignment="1">
      <alignment horizontal="center" vertical="center" wrapText="1"/>
    </xf>
    <xf numFmtId="0" fontId="15" fillId="3" borderId="12" xfId="0" applyFont="1" applyFill="1" applyBorder="1" applyAlignment="1">
      <alignment horizontal="center" vertical="center"/>
    </xf>
    <xf numFmtId="9" fontId="13" fillId="3" borderId="12" xfId="17" applyNumberFormat="1" applyFont="1" applyFill="1" applyBorder="1" applyAlignment="1">
      <alignment horizontal="center" vertical="center"/>
    </xf>
    <xf numFmtId="0" fontId="15" fillId="3" borderId="18" xfId="0" applyFont="1" applyFill="1" applyBorder="1" applyAlignment="1">
      <alignment horizontal="center" vertical="center"/>
    </xf>
    <xf numFmtId="9" fontId="13" fillId="3" borderId="18" xfId="17" applyNumberFormat="1" applyFont="1" applyFill="1" applyBorder="1" applyAlignment="1">
      <alignment horizontal="center" vertical="center"/>
    </xf>
    <xf numFmtId="0" fontId="5" fillId="3" borderId="1" xfId="0" applyFont="1" applyFill="1" applyBorder="1" applyAlignment="1">
      <alignment horizontal="center" wrapText="1"/>
    </xf>
    <xf numFmtId="0" fontId="15"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164" fontId="24"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164" fontId="24" fillId="3" borderId="1" xfId="12" applyFont="1" applyFill="1" applyBorder="1" applyAlignment="1">
      <alignment horizontal="center" vertical="center"/>
    </xf>
    <xf numFmtId="164" fontId="13" fillId="3" borderId="12" xfId="12" applyFont="1" applyFill="1" applyBorder="1" applyAlignment="1">
      <alignment horizontal="center" vertical="center"/>
    </xf>
    <xf numFmtId="164" fontId="13" fillId="3" borderId="1" xfId="12" applyFont="1" applyFill="1" applyBorder="1" applyAlignment="1">
      <alignment vertical="center"/>
    </xf>
    <xf numFmtId="164" fontId="13" fillId="3" borderId="18" xfId="12" applyFont="1" applyFill="1" applyBorder="1" applyAlignment="1">
      <alignment horizontal="center" vertical="center"/>
    </xf>
    <xf numFmtId="0" fontId="13" fillId="3" borderId="1" xfId="0" applyFont="1" applyFill="1" applyBorder="1" applyAlignment="1">
      <alignment vertical="center" wrapText="1"/>
    </xf>
    <xf numFmtId="167" fontId="13" fillId="3" borderId="1" xfId="8" applyNumberFormat="1" applyFont="1" applyFill="1" applyBorder="1" applyAlignment="1">
      <alignment horizontal="center" vertical="center" wrapText="1"/>
    </xf>
    <xf numFmtId="164" fontId="13" fillId="3" borderId="1" xfId="12" applyFont="1" applyFill="1" applyBorder="1" applyAlignment="1">
      <alignment horizontal="center"/>
    </xf>
    <xf numFmtId="2" fontId="13" fillId="3" borderId="1" xfId="17" applyNumberFormat="1" applyFont="1" applyFill="1" applyBorder="1" applyAlignment="1">
      <alignment horizontal="center" vertical="center"/>
    </xf>
    <xf numFmtId="2" fontId="15" fillId="3" borderId="12" xfId="17" applyNumberFormat="1" applyFont="1" applyFill="1" applyBorder="1" applyAlignment="1">
      <alignment horizontal="center" vertical="center"/>
    </xf>
    <xf numFmtId="2" fontId="15" fillId="3" borderId="18" xfId="17" applyNumberFormat="1" applyFont="1" applyFill="1" applyBorder="1" applyAlignment="1">
      <alignment horizontal="center" vertical="center"/>
    </xf>
    <xf numFmtId="0" fontId="13" fillId="3" borderId="1" xfId="0" applyFont="1" applyFill="1" applyBorder="1" applyAlignment="1">
      <alignment horizontal="left" vertical="center" wrapText="1"/>
    </xf>
    <xf numFmtId="167" fontId="13" fillId="3" borderId="1" xfId="17" applyNumberFormat="1" applyFont="1" applyFill="1" applyBorder="1" applyAlignment="1">
      <alignment horizontal="center" vertical="center"/>
    </xf>
    <xf numFmtId="9" fontId="13" fillId="3" borderId="7" xfId="17" applyNumberFormat="1" applyFont="1" applyFill="1" applyBorder="1" applyAlignment="1">
      <alignment horizontal="center" vertical="center"/>
    </xf>
    <xf numFmtId="9" fontId="13" fillId="3" borderId="13" xfId="17" applyNumberFormat="1" applyFont="1" applyFill="1" applyBorder="1" applyAlignment="1">
      <alignment horizontal="center" vertical="center"/>
    </xf>
    <xf numFmtId="169" fontId="13" fillId="3" borderId="1" xfId="12" applyNumberFormat="1" applyFont="1" applyFill="1" applyBorder="1" applyAlignment="1">
      <alignment horizontal="center"/>
    </xf>
    <xf numFmtId="164" fontId="13" fillId="3" borderId="1" xfId="12" applyFont="1" applyFill="1" applyBorder="1" applyAlignment="1">
      <alignment horizontal="center"/>
    </xf>
    <xf numFmtId="0" fontId="13" fillId="3" borderId="1" xfId="0" applyFont="1" applyFill="1" applyBorder="1" applyAlignment="1">
      <alignment horizontal="center"/>
    </xf>
    <xf numFmtId="9" fontId="13" fillId="3" borderId="8" xfId="17" applyNumberFormat="1" applyFont="1" applyFill="1" applyBorder="1" applyAlignment="1">
      <alignment horizontal="center" vertical="center"/>
    </xf>
    <xf numFmtId="9" fontId="13" fillId="3" borderId="14" xfId="17" applyNumberFormat="1" applyFont="1" applyFill="1" applyBorder="1" applyAlignment="1">
      <alignment horizontal="center" vertical="center"/>
    </xf>
    <xf numFmtId="9" fontId="13" fillId="3" borderId="9" xfId="17" applyFont="1" applyFill="1" applyBorder="1" applyAlignment="1">
      <alignment horizontal="center" vertical="center" wrapText="1"/>
    </xf>
    <xf numFmtId="9" fontId="13" fillId="3" borderId="11" xfId="17" applyNumberFormat="1" applyFont="1" applyFill="1" applyBorder="1" applyAlignment="1">
      <alignment horizontal="center" vertical="center"/>
    </xf>
    <xf numFmtId="9" fontId="13" fillId="3" borderId="19" xfId="17" applyNumberFormat="1" applyFont="1" applyFill="1" applyBorder="1" applyAlignment="1">
      <alignment horizontal="center" vertical="center"/>
    </xf>
    <xf numFmtId="164" fontId="13" fillId="3" borderId="0" xfId="0" applyNumberFormat="1" applyFont="1" applyFill="1"/>
    <xf numFmtId="9" fontId="13" fillId="3" borderId="7" xfId="17" applyNumberFormat="1" applyFont="1" applyFill="1" applyBorder="1" applyAlignment="1">
      <alignment horizontal="center" vertical="center" wrapText="1"/>
    </xf>
    <xf numFmtId="9" fontId="13" fillId="3" borderId="13" xfId="17" applyNumberFormat="1" applyFont="1" applyFill="1" applyBorder="1" applyAlignment="1">
      <alignment horizontal="center" vertical="center" wrapText="1"/>
    </xf>
    <xf numFmtId="169" fontId="13" fillId="3" borderId="1" xfId="12" applyNumberFormat="1" applyFont="1" applyFill="1" applyBorder="1" applyAlignment="1">
      <alignment horizontal="center" vertical="center"/>
    </xf>
    <xf numFmtId="9" fontId="13" fillId="3" borderId="11" xfId="17" applyNumberFormat="1" applyFont="1" applyFill="1" applyBorder="1" applyAlignment="1">
      <alignment horizontal="center" vertical="center" wrapText="1"/>
    </xf>
    <xf numFmtId="9" fontId="13" fillId="3" borderId="19" xfId="17" applyNumberFormat="1" applyFont="1" applyFill="1" applyBorder="1" applyAlignment="1">
      <alignment horizontal="center" vertical="center" wrapText="1"/>
    </xf>
    <xf numFmtId="169" fontId="13" fillId="3" borderId="1" xfId="0" applyNumberFormat="1" applyFont="1" applyFill="1" applyBorder="1" applyAlignment="1">
      <alignment horizontal="center"/>
    </xf>
    <xf numFmtId="169" fontId="13" fillId="3" borderId="0" xfId="0" applyNumberFormat="1" applyFont="1" applyFill="1"/>
    <xf numFmtId="169" fontId="13" fillId="3" borderId="1" xfId="12" applyNumberFormat="1" applyFont="1" applyFill="1" applyBorder="1" applyAlignment="1">
      <alignment horizontal="center"/>
    </xf>
    <xf numFmtId="1" fontId="13" fillId="3" borderId="7" xfId="17" applyNumberFormat="1" applyFont="1" applyFill="1" applyBorder="1" applyAlignment="1">
      <alignment horizontal="center" vertical="center"/>
    </xf>
    <xf numFmtId="1" fontId="13" fillId="3" borderId="13" xfId="17" applyNumberFormat="1" applyFont="1" applyFill="1" applyBorder="1" applyAlignment="1">
      <alignment horizontal="center" vertical="center"/>
    </xf>
    <xf numFmtId="1" fontId="13" fillId="3" borderId="12" xfId="17" applyNumberFormat="1" applyFont="1" applyFill="1" applyBorder="1" applyAlignment="1">
      <alignment horizontal="center" vertical="center" wrapText="1"/>
    </xf>
    <xf numFmtId="1" fontId="15" fillId="3" borderId="1" xfId="17" applyNumberFormat="1" applyFont="1" applyFill="1" applyBorder="1" applyAlignment="1">
      <alignment horizontal="center" vertical="center"/>
    </xf>
    <xf numFmtId="9" fontId="15" fillId="3" borderId="1" xfId="8" applyNumberFormat="1" applyFont="1" applyFill="1" applyBorder="1" applyAlignment="1">
      <alignment horizontal="center" vertical="center"/>
    </xf>
    <xf numFmtId="9" fontId="15" fillId="3" borderId="12" xfId="17" applyNumberFormat="1" applyFont="1" applyFill="1" applyBorder="1" applyAlignment="1">
      <alignment horizontal="center" vertical="center"/>
    </xf>
    <xf numFmtId="0" fontId="13" fillId="3" borderId="12" xfId="0" applyFont="1" applyFill="1" applyBorder="1" applyAlignment="1">
      <alignment horizontal="center"/>
    </xf>
    <xf numFmtId="1" fontId="13" fillId="3" borderId="11" xfId="17" applyNumberFormat="1" applyFont="1" applyFill="1" applyBorder="1" applyAlignment="1">
      <alignment horizontal="center" vertical="center"/>
    </xf>
    <xf numFmtId="1" fontId="13" fillId="3" borderId="19" xfId="17" applyNumberFormat="1" applyFont="1" applyFill="1" applyBorder="1" applyAlignment="1">
      <alignment horizontal="center" vertical="center"/>
    </xf>
    <xf numFmtId="1" fontId="13" fillId="3" borderId="18" xfId="17" applyNumberFormat="1" applyFont="1" applyFill="1" applyBorder="1" applyAlignment="1">
      <alignment horizontal="center" vertical="center" wrapText="1"/>
    </xf>
    <xf numFmtId="9" fontId="15" fillId="3" borderId="18" xfId="17" applyNumberFormat="1" applyFont="1" applyFill="1" applyBorder="1" applyAlignment="1">
      <alignment horizontal="center" vertical="center"/>
    </xf>
    <xf numFmtId="0" fontId="13" fillId="3" borderId="18" xfId="0" applyFont="1" applyFill="1" applyBorder="1" applyAlignment="1">
      <alignment horizontal="center"/>
    </xf>
    <xf numFmtId="1" fontId="13" fillId="3" borderId="7" xfId="17" applyNumberFormat="1" applyFont="1" applyFill="1" applyBorder="1" applyAlignment="1">
      <alignment horizontal="center" vertical="center" wrapText="1"/>
    </xf>
    <xf numFmtId="1" fontId="13" fillId="3" borderId="13" xfId="17" applyNumberFormat="1" applyFont="1" applyFill="1" applyBorder="1" applyAlignment="1">
      <alignment horizontal="center" vertical="center" wrapText="1"/>
    </xf>
    <xf numFmtId="1" fontId="13" fillId="3" borderId="12" xfId="0" applyNumberFormat="1" applyFont="1" applyFill="1" applyBorder="1" applyAlignment="1">
      <alignment horizontal="center" vertical="center"/>
    </xf>
    <xf numFmtId="1" fontId="13" fillId="3" borderId="11" xfId="17" applyNumberFormat="1" applyFont="1" applyFill="1" applyBorder="1" applyAlignment="1">
      <alignment horizontal="center" vertical="center" wrapText="1"/>
    </xf>
    <xf numFmtId="1" fontId="13" fillId="3" borderId="19" xfId="17" applyNumberFormat="1" applyFont="1" applyFill="1" applyBorder="1" applyAlignment="1">
      <alignment horizontal="center" vertical="center" wrapText="1"/>
    </xf>
    <xf numFmtId="1" fontId="13" fillId="3" borderId="18" xfId="0" applyNumberFormat="1" applyFont="1" applyFill="1" applyBorder="1" applyAlignment="1">
      <alignment horizontal="center" vertical="center"/>
    </xf>
    <xf numFmtId="167" fontId="13" fillId="3" borderId="7" xfId="17" applyNumberFormat="1" applyFont="1" applyFill="1" applyBorder="1" applyAlignment="1">
      <alignment horizontal="center" vertical="center" wrapText="1"/>
    </xf>
    <xf numFmtId="167" fontId="13" fillId="3" borderId="13" xfId="17" applyNumberFormat="1" applyFont="1" applyFill="1" applyBorder="1" applyAlignment="1">
      <alignment horizontal="center" vertical="center" wrapText="1"/>
    </xf>
    <xf numFmtId="169" fontId="13" fillId="3" borderId="1" xfId="0" applyNumberFormat="1" applyFont="1" applyFill="1" applyBorder="1" applyAlignment="1">
      <alignment horizontal="right"/>
    </xf>
    <xf numFmtId="169" fontId="13" fillId="3" borderId="1" xfId="12" applyNumberFormat="1" applyFont="1" applyFill="1" applyBorder="1" applyAlignment="1">
      <alignment horizontal="right"/>
    </xf>
    <xf numFmtId="0" fontId="13" fillId="3" borderId="1" xfId="0" applyFont="1" applyFill="1" applyBorder="1" applyAlignment="1">
      <alignment horizontal="right"/>
    </xf>
    <xf numFmtId="167" fontId="13" fillId="3" borderId="11" xfId="17" applyNumberFormat="1" applyFont="1" applyFill="1" applyBorder="1" applyAlignment="1">
      <alignment horizontal="center" vertical="center" wrapText="1"/>
    </xf>
    <xf numFmtId="167" fontId="13" fillId="3" borderId="19" xfId="17" applyNumberFormat="1" applyFont="1" applyFill="1" applyBorder="1" applyAlignment="1">
      <alignment horizontal="center" vertical="center" wrapText="1"/>
    </xf>
    <xf numFmtId="165" fontId="13" fillId="3" borderId="1" xfId="8" applyFont="1" applyFill="1" applyBorder="1" applyAlignment="1">
      <alignment horizontal="right"/>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10" fontId="13" fillId="3" borderId="7" xfId="0" applyNumberFormat="1" applyFont="1" applyFill="1" applyBorder="1" applyAlignment="1">
      <alignment horizontal="center" vertical="center" wrapText="1"/>
    </xf>
    <xf numFmtId="10" fontId="13" fillId="3" borderId="13" xfId="0" applyNumberFormat="1" applyFont="1" applyFill="1" applyBorder="1" applyAlignment="1">
      <alignment horizontal="center" vertical="center" wrapText="1"/>
    </xf>
    <xf numFmtId="167" fontId="13" fillId="3" borderId="12" xfId="17" applyNumberFormat="1" applyFont="1" applyFill="1" applyBorder="1" applyAlignment="1">
      <alignment horizontal="center" vertical="center" wrapText="1"/>
    </xf>
    <xf numFmtId="1" fontId="13" fillId="3" borderId="1" xfId="0" applyNumberFormat="1" applyFont="1" applyFill="1" applyBorder="1" applyAlignment="1">
      <alignment horizontal="center" vertical="center"/>
    </xf>
    <xf numFmtId="167" fontId="15" fillId="3" borderId="1" xfId="17" applyNumberFormat="1" applyFont="1" applyFill="1" applyBorder="1" applyAlignment="1">
      <alignment horizontal="center" vertical="center"/>
    </xf>
    <xf numFmtId="0" fontId="13" fillId="3" borderId="1" xfId="0" applyNumberFormat="1" applyFont="1" applyFill="1" applyBorder="1" applyAlignment="1">
      <alignment horizontal="center" vertical="center"/>
    </xf>
    <xf numFmtId="0" fontId="5" fillId="3" borderId="1" xfId="0" applyFont="1" applyFill="1" applyBorder="1" applyAlignment="1">
      <alignment vertical="center" wrapText="1"/>
    </xf>
    <xf numFmtId="10" fontId="13" fillId="3" borderId="11" xfId="0" applyNumberFormat="1" applyFont="1" applyFill="1" applyBorder="1" applyAlignment="1">
      <alignment horizontal="center" vertical="center" wrapText="1"/>
    </xf>
    <xf numFmtId="10" fontId="13" fillId="3" borderId="19" xfId="0" applyNumberFormat="1" applyFont="1" applyFill="1" applyBorder="1" applyAlignment="1">
      <alignment horizontal="center" vertical="center" wrapText="1"/>
    </xf>
    <xf numFmtId="167" fontId="13" fillId="3" borderId="18" xfId="17" applyNumberFormat="1" applyFont="1" applyFill="1" applyBorder="1" applyAlignment="1">
      <alignment horizontal="center" vertical="center" wrapText="1"/>
    </xf>
    <xf numFmtId="10" fontId="13" fillId="3" borderId="7" xfId="17" applyNumberFormat="1" applyFont="1" applyFill="1" applyBorder="1" applyAlignment="1">
      <alignment horizontal="center" vertical="center" wrapText="1"/>
    </xf>
    <xf numFmtId="10" fontId="13" fillId="3" borderId="13" xfId="17" applyNumberFormat="1" applyFont="1" applyFill="1" applyBorder="1" applyAlignment="1">
      <alignment horizontal="center" vertical="center" wrapText="1"/>
    </xf>
    <xf numFmtId="0" fontId="14" fillId="3" borderId="0" xfId="0" applyFont="1" applyFill="1" applyAlignment="1">
      <alignment horizontal="center"/>
    </xf>
    <xf numFmtId="10" fontId="13" fillId="3" borderId="11" xfId="17" applyNumberFormat="1" applyFont="1" applyFill="1" applyBorder="1" applyAlignment="1">
      <alignment horizontal="center" vertical="center" wrapText="1"/>
    </xf>
    <xf numFmtId="10" fontId="13" fillId="3" borderId="19" xfId="17" applyNumberFormat="1"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justify" vertical="center" wrapText="1"/>
    </xf>
    <xf numFmtId="167" fontId="17" fillId="3" borderId="1" xfId="0" applyNumberFormat="1" applyFont="1" applyFill="1" applyBorder="1" applyAlignment="1">
      <alignment horizontal="center" vertical="center" wrapText="1"/>
    </xf>
    <xf numFmtId="9" fontId="17" fillId="3" borderId="1" xfId="0" applyNumberFormat="1" applyFont="1" applyFill="1" applyBorder="1" applyAlignment="1">
      <alignment horizontal="center" vertical="center"/>
    </xf>
    <xf numFmtId="0" fontId="5" fillId="3" borderId="1" xfId="17" applyNumberFormat="1" applyFont="1" applyFill="1" applyBorder="1" applyAlignment="1">
      <alignment horizontal="center" vertical="center"/>
    </xf>
    <xf numFmtId="0" fontId="5" fillId="3" borderId="1" xfId="0" applyFont="1" applyFill="1" applyBorder="1" applyAlignment="1">
      <alignment horizontal="center" vertical="center"/>
    </xf>
    <xf numFmtId="0" fontId="17" fillId="3" borderId="9"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9" fontId="17" fillId="3" borderId="1" xfId="0" applyNumberFormat="1" applyFont="1" applyFill="1" applyBorder="1" applyAlignment="1">
      <alignment horizontal="center" vertical="center" wrapText="1"/>
    </xf>
    <xf numFmtId="1" fontId="5" fillId="3" borderId="1" xfId="17" applyNumberFormat="1" applyFont="1" applyFill="1" applyBorder="1" applyAlignment="1">
      <alignment horizontal="center" vertical="center"/>
    </xf>
    <xf numFmtId="10" fontId="5" fillId="3" borderId="12" xfId="0" applyNumberFormat="1" applyFont="1" applyFill="1" applyBorder="1" applyAlignment="1">
      <alignment horizontal="center" vertical="center"/>
    </xf>
    <xf numFmtId="10" fontId="5" fillId="3" borderId="18" xfId="0" applyNumberFormat="1" applyFont="1" applyFill="1" applyBorder="1" applyAlignment="1">
      <alignment horizontal="center" vertical="center"/>
    </xf>
    <xf numFmtId="0" fontId="17" fillId="3" borderId="12" xfId="0" applyFont="1" applyFill="1" applyBorder="1" applyAlignment="1">
      <alignment horizontal="left" vertical="center" wrapText="1"/>
    </xf>
    <xf numFmtId="9" fontId="17" fillId="3" borderId="7" xfId="0" applyNumberFormat="1" applyFont="1" applyFill="1" applyBorder="1" applyAlignment="1">
      <alignment horizontal="center" vertical="center"/>
    </xf>
    <xf numFmtId="0" fontId="17" fillId="3" borderId="13" xfId="0" applyFont="1" applyFill="1" applyBorder="1" applyAlignment="1">
      <alignment horizontal="center" vertical="center"/>
    </xf>
    <xf numFmtId="9" fontId="17" fillId="3" borderId="12" xfId="0" applyNumberFormat="1" applyFont="1" applyFill="1" applyBorder="1" applyAlignment="1">
      <alignment horizontal="center" vertical="center" wrapText="1"/>
    </xf>
    <xf numFmtId="0" fontId="17" fillId="3" borderId="18" xfId="0" applyFont="1" applyFill="1" applyBorder="1" applyAlignment="1">
      <alignment horizontal="left" vertical="center" wrapText="1"/>
    </xf>
    <xf numFmtId="0" fontId="17" fillId="3" borderId="11" xfId="0" applyFont="1" applyFill="1" applyBorder="1" applyAlignment="1">
      <alignment horizontal="center" vertical="center"/>
    </xf>
    <xf numFmtId="0" fontId="17" fillId="3" borderId="19" xfId="0" applyFont="1" applyFill="1" applyBorder="1" applyAlignment="1">
      <alignment horizontal="center" vertical="center"/>
    </xf>
    <xf numFmtId="9" fontId="17" fillId="3" borderId="18" xfId="0" applyNumberFormat="1" applyFont="1" applyFill="1" applyBorder="1" applyAlignment="1">
      <alignment horizontal="center" vertical="center" wrapText="1"/>
    </xf>
    <xf numFmtId="0" fontId="17" fillId="3" borderId="1" xfId="0" applyFont="1" applyFill="1" applyBorder="1" applyAlignment="1">
      <alignment horizontal="center" vertical="center"/>
    </xf>
    <xf numFmtId="167" fontId="13" fillId="3" borderId="1" xfId="0" applyNumberFormat="1" applyFont="1" applyFill="1" applyBorder="1" applyAlignment="1">
      <alignment horizontal="center" vertical="center"/>
    </xf>
    <xf numFmtId="1" fontId="17" fillId="3" borderId="1" xfId="17" applyNumberFormat="1" applyFont="1" applyFill="1" applyBorder="1" applyAlignment="1">
      <alignment horizontal="center" vertical="center"/>
    </xf>
    <xf numFmtId="0" fontId="21" fillId="3" borderId="1" xfId="8" applyNumberFormat="1" applyFont="1" applyFill="1" applyBorder="1" applyAlignment="1">
      <alignment horizontal="center" vertical="center"/>
    </xf>
    <xf numFmtId="0" fontId="21" fillId="3" borderId="1" xfId="17" applyNumberFormat="1" applyFont="1" applyFill="1" applyBorder="1" applyAlignment="1">
      <alignment horizontal="center" vertical="center"/>
    </xf>
    <xf numFmtId="167" fontId="13" fillId="3" borderId="1" xfId="0" applyNumberFormat="1" applyFont="1" applyFill="1" applyBorder="1" applyAlignment="1">
      <alignment horizontal="center" vertical="center" wrapText="1"/>
    </xf>
    <xf numFmtId="0" fontId="17"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9" fontId="13" fillId="3" borderId="12" xfId="0" applyNumberFormat="1" applyFont="1" applyFill="1" applyBorder="1" applyAlignment="1">
      <alignment horizontal="center" vertical="center"/>
    </xf>
    <xf numFmtId="0" fontId="13" fillId="3" borderId="20" xfId="0" applyFont="1" applyFill="1" applyBorder="1" applyAlignment="1">
      <alignment horizontal="center" vertical="center"/>
    </xf>
    <xf numFmtId="10" fontId="13" fillId="3" borderId="12" xfId="0" applyNumberFormat="1" applyFont="1" applyFill="1" applyBorder="1" applyAlignment="1">
      <alignment horizontal="center" vertical="center"/>
    </xf>
    <xf numFmtId="9" fontId="13" fillId="3" borderId="17" xfId="17" applyFont="1" applyFill="1" applyBorder="1" applyAlignment="1">
      <alignment horizontal="center" vertical="center"/>
    </xf>
    <xf numFmtId="9" fontId="13" fillId="3" borderId="18" xfId="0" applyNumberFormat="1" applyFont="1" applyFill="1" applyBorder="1" applyAlignment="1">
      <alignment horizontal="center" vertical="center"/>
    </xf>
    <xf numFmtId="10" fontId="13" fillId="3" borderId="18" xfId="0" applyNumberFormat="1" applyFont="1" applyFill="1" applyBorder="1" applyAlignment="1">
      <alignment horizontal="center" vertical="center"/>
    </xf>
    <xf numFmtId="0" fontId="26" fillId="3" borderId="1" xfId="0" applyFont="1" applyFill="1" applyBorder="1" applyAlignment="1">
      <alignment horizontal="center" vertical="center" wrapText="1"/>
    </xf>
    <xf numFmtId="167" fontId="13" fillId="3" borderId="4" xfId="0" applyNumberFormat="1" applyFont="1" applyFill="1" applyBorder="1" applyAlignment="1">
      <alignment horizontal="center" vertical="center" wrapText="1"/>
    </xf>
    <xf numFmtId="0" fontId="13" fillId="3" borderId="4" xfId="0" applyFont="1" applyFill="1" applyBorder="1" applyAlignment="1">
      <alignment horizontal="center" vertical="center"/>
    </xf>
    <xf numFmtId="2" fontId="13" fillId="3" borderId="12" xfId="8" applyNumberFormat="1" applyFont="1" applyFill="1" applyBorder="1" applyAlignment="1">
      <alignment horizontal="center" vertical="center"/>
    </xf>
    <xf numFmtId="2" fontId="13" fillId="3" borderId="12" xfId="17" applyNumberFormat="1" applyFont="1" applyFill="1" applyBorder="1" applyAlignment="1">
      <alignment horizontal="center" vertical="center"/>
    </xf>
    <xf numFmtId="2" fontId="13" fillId="3" borderId="18" xfId="8" applyNumberFormat="1" applyFont="1" applyFill="1" applyBorder="1" applyAlignment="1">
      <alignment horizontal="center" vertical="center"/>
    </xf>
    <xf numFmtId="2" fontId="13" fillId="3" borderId="18" xfId="17" applyNumberFormat="1" applyFont="1" applyFill="1" applyBorder="1" applyAlignment="1">
      <alignment horizontal="center" vertical="center"/>
    </xf>
    <xf numFmtId="0" fontId="5" fillId="3" borderId="9" xfId="0" applyFont="1" applyFill="1" applyBorder="1" applyAlignment="1">
      <alignment horizontal="center" vertical="center" wrapText="1"/>
    </xf>
    <xf numFmtId="0" fontId="15" fillId="3" borderId="18" xfId="0" applyFont="1" applyFill="1" applyBorder="1" applyAlignment="1">
      <alignment horizontal="center" vertical="center" wrapText="1"/>
    </xf>
    <xf numFmtId="168" fontId="13" fillId="3" borderId="1" xfId="0" applyNumberFormat="1" applyFont="1" applyFill="1" applyBorder="1" applyAlignment="1">
      <alignment horizontal="center" vertical="center" wrapText="1"/>
    </xf>
    <xf numFmtId="167" fontId="13" fillId="3" borderId="12" xfId="17" applyNumberFormat="1" applyFont="1" applyFill="1" applyBorder="1" applyAlignment="1">
      <alignment horizontal="center" vertical="center"/>
    </xf>
    <xf numFmtId="0" fontId="13" fillId="3" borderId="5" xfId="0" applyFont="1" applyFill="1" applyBorder="1" applyAlignment="1">
      <alignment horizontal="center" vertical="center"/>
    </xf>
    <xf numFmtId="167" fontId="13" fillId="3" borderId="15" xfId="17" applyNumberFormat="1" applyFont="1" applyFill="1" applyBorder="1" applyAlignment="1">
      <alignment horizontal="center" vertical="center"/>
    </xf>
    <xf numFmtId="10" fontId="13" fillId="3" borderId="1" xfId="17" applyNumberFormat="1" applyFont="1" applyFill="1" applyBorder="1" applyAlignment="1">
      <alignment horizontal="center" vertical="center" wrapText="1"/>
    </xf>
    <xf numFmtId="10" fontId="13" fillId="3" borderId="12" xfId="0" applyNumberFormat="1" applyFont="1" applyFill="1" applyBorder="1" applyAlignment="1">
      <alignment horizontal="center"/>
    </xf>
    <xf numFmtId="10" fontId="13" fillId="3" borderId="17" xfId="17" applyNumberFormat="1" applyFont="1" applyFill="1" applyBorder="1" applyAlignment="1">
      <alignment horizontal="center" vertical="center"/>
    </xf>
    <xf numFmtId="10" fontId="13" fillId="3" borderId="18" xfId="0" applyNumberFormat="1" applyFont="1" applyFill="1" applyBorder="1" applyAlignment="1">
      <alignment horizontal="center"/>
    </xf>
    <xf numFmtId="167" fontId="13" fillId="3" borderId="1" xfId="17" applyNumberFormat="1" applyFont="1" applyFill="1" applyBorder="1" applyAlignment="1">
      <alignment horizontal="center" vertical="center" wrapText="1"/>
    </xf>
    <xf numFmtId="10" fontId="13" fillId="3" borderId="15" xfId="17" applyNumberFormat="1" applyFont="1" applyFill="1" applyBorder="1" applyAlignment="1">
      <alignment horizontal="center" vertical="center"/>
    </xf>
    <xf numFmtId="0" fontId="5" fillId="3" borderId="12" xfId="0" applyFont="1" applyFill="1" applyBorder="1" applyAlignment="1">
      <alignment horizontal="justify" vertical="center" wrapText="1"/>
    </xf>
    <xf numFmtId="9" fontId="5" fillId="3" borderId="7" xfId="0" applyNumberFormat="1" applyFont="1" applyFill="1" applyBorder="1" applyAlignment="1">
      <alignment horizontal="center" vertical="center" wrapText="1"/>
    </xf>
    <xf numFmtId="9" fontId="5" fillId="3" borderId="13" xfId="0" applyNumberFormat="1" applyFont="1" applyFill="1" applyBorder="1" applyAlignment="1">
      <alignment horizontal="center" vertical="center" wrapText="1"/>
    </xf>
    <xf numFmtId="9" fontId="5" fillId="3" borderId="12" xfId="0" applyNumberFormat="1" applyFont="1" applyFill="1" applyBorder="1" applyAlignment="1">
      <alignment horizontal="center" vertical="center"/>
    </xf>
    <xf numFmtId="0" fontId="13" fillId="3" borderId="9" xfId="0" applyFont="1" applyFill="1" applyBorder="1" applyAlignment="1">
      <alignment horizontal="justify" vertical="center" wrapText="1"/>
    </xf>
    <xf numFmtId="0" fontId="5" fillId="3" borderId="18" xfId="0" applyFont="1" applyFill="1" applyBorder="1" applyAlignment="1">
      <alignment horizontal="justify" vertical="center" wrapText="1"/>
    </xf>
    <xf numFmtId="9" fontId="5" fillId="3" borderId="11" xfId="0" applyNumberFormat="1" applyFont="1" applyFill="1" applyBorder="1" applyAlignment="1">
      <alignment horizontal="center" vertical="center" wrapText="1"/>
    </xf>
    <xf numFmtId="9" fontId="5" fillId="3" borderId="19" xfId="0" applyNumberFormat="1" applyFont="1" applyFill="1" applyBorder="1" applyAlignment="1">
      <alignment horizontal="center" vertical="center" wrapText="1"/>
    </xf>
    <xf numFmtId="9" fontId="5" fillId="3" borderId="18" xfId="0" applyNumberFormat="1" applyFont="1" applyFill="1" applyBorder="1" applyAlignment="1">
      <alignment horizontal="center" vertical="center"/>
    </xf>
    <xf numFmtId="0" fontId="6" fillId="3" borderId="12" xfId="0" applyFont="1" applyFill="1" applyBorder="1" applyAlignment="1">
      <alignment horizontal="center" vertical="center" wrapText="1"/>
    </xf>
    <xf numFmtId="167" fontId="13" fillId="3" borderId="7" xfId="0" applyNumberFormat="1" applyFont="1" applyFill="1" applyBorder="1" applyAlignment="1">
      <alignment horizontal="center" vertical="center"/>
    </xf>
    <xf numFmtId="167" fontId="13" fillId="3" borderId="13" xfId="0" applyNumberFormat="1" applyFont="1" applyFill="1" applyBorder="1" applyAlignment="1">
      <alignment horizontal="center" vertical="center"/>
    </xf>
    <xf numFmtId="0" fontId="6" fillId="3" borderId="18" xfId="0" applyFont="1" applyFill="1" applyBorder="1" applyAlignment="1">
      <alignment horizontal="center" vertical="center" wrapText="1"/>
    </xf>
    <xf numFmtId="167" fontId="13" fillId="3" borderId="11" xfId="0" applyNumberFormat="1" applyFont="1" applyFill="1" applyBorder="1" applyAlignment="1">
      <alignment horizontal="center" vertical="center"/>
    </xf>
    <xf numFmtId="167" fontId="13" fillId="3" borderId="19" xfId="0" applyNumberFormat="1" applyFont="1" applyFill="1" applyBorder="1" applyAlignment="1">
      <alignment horizontal="center" vertical="center"/>
    </xf>
    <xf numFmtId="165" fontId="13" fillId="3" borderId="1" xfId="8" applyFont="1" applyFill="1" applyBorder="1" applyAlignment="1">
      <alignment horizontal="center" vertical="center"/>
    </xf>
    <xf numFmtId="0" fontId="15" fillId="3" borderId="1" xfId="0" applyFont="1" applyFill="1" applyBorder="1" applyAlignment="1">
      <alignment vertical="center" wrapText="1"/>
    </xf>
    <xf numFmtId="0" fontId="13" fillId="3" borderId="0" xfId="0" applyFont="1" applyFill="1" applyAlignment="1">
      <alignment wrapText="1"/>
    </xf>
    <xf numFmtId="0" fontId="13" fillId="3" borderId="0" xfId="0" applyFont="1" applyFill="1" applyBorder="1" applyAlignment="1">
      <alignment horizontal="center" vertical="center" wrapText="1"/>
    </xf>
    <xf numFmtId="0" fontId="14" fillId="3" borderId="1" xfId="0" applyFont="1" applyFill="1" applyBorder="1" applyAlignment="1">
      <alignment horizontal="center" wrapText="1"/>
    </xf>
    <xf numFmtId="10" fontId="5" fillId="3" borderId="1" xfId="17" applyNumberFormat="1" applyFont="1" applyFill="1" applyBorder="1" applyAlignment="1">
      <alignment horizontal="center" vertical="center"/>
    </xf>
    <xf numFmtId="10" fontId="13" fillId="3" borderId="12" xfId="8" applyNumberFormat="1" applyFont="1" applyFill="1" applyBorder="1" applyAlignment="1">
      <alignment horizontal="center" vertical="center" wrapText="1"/>
    </xf>
    <xf numFmtId="10" fontId="13" fillId="3" borderId="18" xfId="8" applyNumberFormat="1" applyFont="1" applyFill="1" applyBorder="1" applyAlignment="1">
      <alignment horizontal="center" vertical="center" wrapText="1"/>
    </xf>
    <xf numFmtId="10" fontId="5" fillId="3" borderId="1" xfId="8" applyNumberFormat="1" applyFont="1" applyFill="1" applyBorder="1" applyAlignment="1">
      <alignment horizontal="center" vertical="center"/>
    </xf>
    <xf numFmtId="9" fontId="13" fillId="3" borderId="1" xfId="17" applyFont="1" applyFill="1" applyBorder="1" applyAlignment="1">
      <alignment horizontal="right" vertical="center"/>
    </xf>
    <xf numFmtId="10" fontId="13" fillId="3" borderId="1" xfId="17" applyNumberFormat="1" applyFont="1" applyFill="1" applyBorder="1" applyAlignment="1">
      <alignment horizontal="right" vertical="center"/>
    </xf>
    <xf numFmtId="167" fontId="13" fillId="3" borderId="1" xfId="8" applyNumberFormat="1" applyFont="1" applyFill="1" applyBorder="1" applyAlignment="1">
      <alignment horizontal="center" vertical="center"/>
    </xf>
    <xf numFmtId="9" fontId="21" fillId="3" borderId="12" xfId="17" applyFont="1" applyFill="1" applyBorder="1" applyAlignment="1">
      <alignment horizontal="center" vertical="center"/>
    </xf>
    <xf numFmtId="9" fontId="21" fillId="3" borderId="18" xfId="17" applyFont="1" applyFill="1" applyBorder="1" applyAlignment="1">
      <alignment horizontal="center" vertical="center"/>
    </xf>
    <xf numFmtId="167" fontId="21" fillId="3" borderId="12" xfId="17" applyNumberFormat="1" applyFont="1" applyFill="1" applyBorder="1" applyAlignment="1">
      <alignment horizontal="center" vertical="center"/>
    </xf>
    <xf numFmtId="167" fontId="21" fillId="3" borderId="18" xfId="17" applyNumberFormat="1" applyFont="1" applyFill="1" applyBorder="1" applyAlignment="1">
      <alignment horizontal="center" vertical="center"/>
    </xf>
    <xf numFmtId="10" fontId="17" fillId="3" borderId="15" xfId="8" applyNumberFormat="1" applyFont="1" applyFill="1" applyBorder="1" applyAlignment="1">
      <alignment horizontal="center" vertical="center"/>
    </xf>
    <xf numFmtId="10" fontId="5" fillId="3" borderId="17" xfId="17" applyNumberFormat="1" applyFont="1" applyFill="1" applyBorder="1" applyAlignment="1">
      <alignment horizontal="center" vertical="center"/>
    </xf>
    <xf numFmtId="10" fontId="6" fillId="3" borderId="18" xfId="1" applyNumberFormat="1" applyFont="1" applyFill="1" applyBorder="1" applyAlignment="1">
      <alignment horizontal="center" vertical="center"/>
    </xf>
    <xf numFmtId="167" fontId="5" fillId="3" borderId="5" xfId="17" applyNumberFormat="1" applyFont="1" applyFill="1" applyBorder="1" applyAlignment="1">
      <alignment horizontal="center" vertical="center"/>
    </xf>
    <xf numFmtId="10" fontId="6" fillId="3" borderId="18" xfId="1" applyNumberFormat="1" applyFont="1" applyFill="1" applyBorder="1" applyAlignment="1">
      <alignment horizontal="center" vertical="center" wrapText="1"/>
    </xf>
    <xf numFmtId="10" fontId="5" fillId="3" borderId="5" xfId="17" applyNumberFormat="1" applyFont="1" applyFill="1" applyBorder="1" applyAlignment="1">
      <alignment horizontal="center" vertical="center"/>
    </xf>
    <xf numFmtId="167" fontId="5" fillId="3" borderId="12" xfId="17" applyNumberFormat="1" applyFont="1" applyFill="1" applyBorder="1" applyAlignment="1">
      <alignment horizontal="center" vertical="center"/>
    </xf>
    <xf numFmtId="167" fontId="5" fillId="3" borderId="18" xfId="17" applyNumberFormat="1" applyFont="1" applyFill="1" applyBorder="1" applyAlignment="1">
      <alignment horizontal="center" vertical="center"/>
    </xf>
    <xf numFmtId="165" fontId="13" fillId="3" borderId="12" xfId="8" applyFont="1" applyFill="1" applyBorder="1" applyAlignment="1">
      <alignment horizontal="center" vertical="center" wrapText="1"/>
    </xf>
    <xf numFmtId="165" fontId="13" fillId="3" borderId="18" xfId="8" applyFont="1" applyFill="1" applyBorder="1" applyAlignment="1">
      <alignment horizontal="center" vertical="center" wrapText="1"/>
    </xf>
  </cellXfs>
  <cellStyles count="25">
    <cellStyle name="Excel Built-in Normal" xfId="1"/>
    <cellStyle name="Excel Built-in Normal 1" xfId="2"/>
    <cellStyle name="Excel Built-in Normal 1 2" xfId="3"/>
    <cellStyle name="Excel Built-in Normal 1 3" xfId="20"/>
    <cellStyle name="Excel Built-in Normal 2" xfId="4"/>
    <cellStyle name="Excel Built-in Normal 2 2" xfId="21"/>
    <cellStyle name="Excel Built-in Normal 3" xfId="5"/>
    <cellStyle name="Excel Built-in Normal 4" xfId="19"/>
    <cellStyle name="Excel Built-in Percent 1" xfId="6"/>
    <cellStyle name="Hipervínculo" xfId="7" builtinId="8"/>
    <cellStyle name="Millares" xfId="8" builtinId="3"/>
    <cellStyle name="Millares 2" xfId="9"/>
    <cellStyle name="Millares 2 2" xfId="10"/>
    <cellStyle name="Millares 2 2 2" xfId="22"/>
    <cellStyle name="Millares 3" xfId="11"/>
    <cellStyle name="Millares 3 2" xfId="23"/>
    <cellStyle name="Moneda" xfId="12" builtinId="4"/>
    <cellStyle name="Moneda 2" xfId="13"/>
    <cellStyle name="Moneda 2 2" xfId="14"/>
    <cellStyle name="Moneda 2 3" xfId="24"/>
    <cellStyle name="Normal" xfId="0" builtinId="0"/>
    <cellStyle name="Normal 2" xfId="15"/>
    <cellStyle name="Normal 3" xfId="16"/>
    <cellStyle name="Porcentaje" xfId="17" builtinId="5"/>
    <cellStyle name="Porcentaje 2" xfId="1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1133475</xdr:colOff>
      <xdr:row>0</xdr:row>
      <xdr:rowOff>66675</xdr:rowOff>
    </xdr:from>
    <xdr:to>
      <xdr:col>1</xdr:col>
      <xdr:colOff>1019175</xdr:colOff>
      <xdr:row>1</xdr:row>
      <xdr:rowOff>514350</xdr:rowOff>
    </xdr:to>
    <xdr:pic>
      <xdr:nvPicPr>
        <xdr:cNvPr id="570006" name="Imagen 4" descr="Descripción: C:\Users\GAS-DOM7\Desktop\Logo oficial EPQ -0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475" y="666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381000</xdr:colOff>
      <xdr:row>129</xdr:row>
      <xdr:rowOff>123825</xdr:rowOff>
    </xdr:from>
    <xdr:to>
      <xdr:col>9</xdr:col>
      <xdr:colOff>1314450</xdr:colOff>
      <xdr:row>133</xdr:row>
      <xdr:rowOff>95250</xdr:rowOff>
    </xdr:to>
    <xdr:pic>
      <xdr:nvPicPr>
        <xdr:cNvPr id="57000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44450" y="83781900"/>
          <a:ext cx="9334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AA1385"/>
  <sheetViews>
    <sheetView tabSelected="1" topLeftCell="V129" zoomScale="80" zoomScaleNormal="80" zoomScaleSheetLayoutView="70" workbookViewId="0">
      <selection activeCell="Z127" sqref="Z127:Z128"/>
    </sheetView>
  </sheetViews>
  <sheetFormatPr baseColWidth="10" defaultRowHeight="11.25"/>
  <cols>
    <col min="1" max="1" width="20.85546875" style="7" customWidth="1"/>
    <col min="2" max="2" width="22.5703125" style="5" customWidth="1"/>
    <col min="3" max="3" width="20" style="5" customWidth="1"/>
    <col min="4" max="4" width="11.5703125" style="5" customWidth="1"/>
    <col min="5" max="5" width="20.140625" style="6" customWidth="1"/>
    <col min="6" max="6" width="22.85546875" style="6" customWidth="1"/>
    <col min="7" max="7" width="7.7109375" style="9" customWidth="1"/>
    <col min="8" max="8" width="12.85546875" style="10" customWidth="1"/>
    <col min="9" max="9" width="18" style="8" customWidth="1"/>
    <col min="10" max="10" width="20.5703125" style="8" customWidth="1"/>
    <col min="11" max="11" width="9.85546875" style="8" customWidth="1"/>
    <col min="12" max="12" width="20.140625" style="8" customWidth="1"/>
    <col min="13" max="13" width="7.7109375" style="8" customWidth="1"/>
    <col min="14" max="14" width="13.28515625" style="8" customWidth="1"/>
    <col min="15" max="15" width="10.5703125" style="8" customWidth="1"/>
    <col min="16" max="16" width="23.42578125" style="8" customWidth="1"/>
    <col min="17" max="17" width="21" style="12" customWidth="1"/>
    <col min="18" max="18" width="20" style="12" customWidth="1"/>
    <col min="19" max="19" width="52.7109375" style="11" customWidth="1"/>
    <col min="20" max="20" width="13.7109375" style="11" customWidth="1"/>
    <col min="21" max="21" width="15.42578125" style="11" customWidth="1"/>
    <col min="22" max="22" width="57.140625" style="11" customWidth="1"/>
    <col min="23" max="23" width="18.140625" style="35" customWidth="1"/>
    <col min="24" max="24" width="13.85546875" style="3" customWidth="1"/>
    <col min="25" max="25" width="53.7109375" style="5" customWidth="1"/>
    <col min="26" max="26" width="14" style="5" customWidth="1"/>
    <col min="27" max="27" width="31.7109375" style="5" customWidth="1"/>
    <col min="28" max="16384" width="11.42578125" style="5"/>
  </cols>
  <sheetData>
    <row r="1" spans="1:27" ht="15" customHeight="1">
      <c r="A1" s="231"/>
      <c r="B1" s="231"/>
      <c r="C1" s="233" t="s">
        <v>82</v>
      </c>
      <c r="D1" s="234"/>
      <c r="E1" s="234"/>
      <c r="F1" s="234"/>
      <c r="G1" s="234"/>
      <c r="H1" s="234"/>
      <c r="I1" s="234"/>
      <c r="J1" s="234"/>
      <c r="K1" s="234"/>
      <c r="L1" s="234"/>
      <c r="M1" s="234"/>
      <c r="N1" s="234"/>
      <c r="O1" s="234"/>
      <c r="P1" s="234"/>
      <c r="Q1" s="234"/>
      <c r="R1" s="234"/>
      <c r="S1" s="234"/>
      <c r="T1" s="234"/>
      <c r="U1" s="234"/>
      <c r="V1" s="234"/>
      <c r="W1" s="36"/>
    </row>
    <row r="2" spans="1:27" ht="42" customHeight="1">
      <c r="A2" s="232"/>
      <c r="B2" s="232"/>
      <c r="C2" s="233"/>
      <c r="D2" s="234"/>
      <c r="E2" s="234"/>
      <c r="F2" s="234"/>
      <c r="G2" s="234"/>
      <c r="H2" s="234"/>
      <c r="I2" s="234"/>
      <c r="J2" s="234"/>
      <c r="K2" s="234"/>
      <c r="L2" s="234"/>
      <c r="M2" s="234"/>
      <c r="N2" s="234"/>
      <c r="O2" s="234"/>
      <c r="P2" s="234"/>
      <c r="Q2" s="234"/>
      <c r="R2" s="234"/>
      <c r="S2" s="234"/>
      <c r="T2" s="234"/>
      <c r="U2" s="234"/>
      <c r="V2" s="234"/>
      <c r="W2" s="36"/>
    </row>
    <row r="3" spans="1:27" s="6" customFormat="1" ht="42" customHeight="1">
      <c r="A3" s="1" t="s">
        <v>2</v>
      </c>
      <c r="B3" s="237" t="s">
        <v>258</v>
      </c>
      <c r="C3" s="238"/>
      <c r="D3" s="241" t="s">
        <v>259</v>
      </c>
      <c r="E3" s="242"/>
      <c r="F3" s="237" t="s">
        <v>7</v>
      </c>
      <c r="G3" s="254"/>
      <c r="H3" s="254"/>
      <c r="I3" s="238"/>
      <c r="J3" s="147"/>
      <c r="K3" s="147"/>
      <c r="L3" s="147"/>
      <c r="M3" s="147"/>
      <c r="N3" s="147"/>
      <c r="O3" s="147"/>
      <c r="P3" s="147"/>
      <c r="Q3" s="147"/>
      <c r="R3" s="147"/>
      <c r="S3" s="147"/>
      <c r="T3" s="147"/>
      <c r="U3" s="147"/>
      <c r="V3" s="147"/>
      <c r="W3" s="147"/>
      <c r="X3" s="147"/>
      <c r="Y3" s="147"/>
      <c r="Z3" s="1"/>
      <c r="AA3" s="575"/>
    </row>
    <row r="4" spans="1:27" ht="22.5" customHeight="1">
      <c r="A4" s="239" t="s">
        <v>1</v>
      </c>
      <c r="B4" s="240"/>
      <c r="C4" s="247" t="s">
        <v>8</v>
      </c>
      <c r="D4" s="235" t="s">
        <v>12</v>
      </c>
      <c r="E4" s="235" t="s">
        <v>5</v>
      </c>
      <c r="F4" s="247" t="s">
        <v>6</v>
      </c>
      <c r="G4" s="248" t="s">
        <v>71</v>
      </c>
      <c r="H4" s="249"/>
      <c r="I4" s="255" t="s">
        <v>72</v>
      </c>
      <c r="J4" s="248" t="s">
        <v>260</v>
      </c>
      <c r="K4" s="249"/>
      <c r="L4" s="243" t="s">
        <v>261</v>
      </c>
      <c r="M4" s="244"/>
      <c r="N4" s="248" t="s">
        <v>9</v>
      </c>
      <c r="O4" s="249"/>
      <c r="P4" s="252" t="s">
        <v>262</v>
      </c>
      <c r="Q4" s="252" t="s">
        <v>263</v>
      </c>
      <c r="R4" s="235" t="s">
        <v>10</v>
      </c>
      <c r="S4" s="235" t="s">
        <v>16</v>
      </c>
      <c r="T4" s="235"/>
      <c r="U4" s="235"/>
      <c r="V4" s="236" t="s">
        <v>11</v>
      </c>
      <c r="W4" s="157" t="s">
        <v>66</v>
      </c>
      <c r="X4" s="48" t="s">
        <v>52</v>
      </c>
      <c r="Y4" s="146" t="s">
        <v>279</v>
      </c>
      <c r="Z4" s="120" t="s">
        <v>429</v>
      </c>
      <c r="AA4" s="576"/>
    </row>
    <row r="5" spans="1:27" ht="65.25" customHeight="1">
      <c r="A5" s="263" t="s">
        <v>69</v>
      </c>
      <c r="B5" s="264"/>
      <c r="C5" s="247"/>
      <c r="D5" s="235"/>
      <c r="E5" s="235"/>
      <c r="F5" s="247"/>
      <c r="G5" s="250"/>
      <c r="H5" s="251"/>
      <c r="I5" s="256"/>
      <c r="J5" s="250"/>
      <c r="K5" s="251"/>
      <c r="L5" s="245"/>
      <c r="M5" s="246"/>
      <c r="N5" s="250"/>
      <c r="O5" s="251"/>
      <c r="P5" s="253"/>
      <c r="Q5" s="253"/>
      <c r="R5" s="235"/>
      <c r="S5" s="2" t="s">
        <v>15</v>
      </c>
      <c r="T5" s="2" t="s">
        <v>13</v>
      </c>
      <c r="U5" s="2" t="s">
        <v>14</v>
      </c>
      <c r="V5" s="236"/>
      <c r="W5" s="158"/>
      <c r="X5" s="49"/>
      <c r="Y5" s="146"/>
      <c r="Z5" s="120"/>
      <c r="AA5" s="576"/>
    </row>
    <row r="6" spans="1:27" s="4" customFormat="1" ht="43.5" customHeight="1">
      <c r="A6" s="61" t="s">
        <v>3</v>
      </c>
      <c r="B6" s="356" t="s">
        <v>4</v>
      </c>
      <c r="C6" s="357" t="s">
        <v>348</v>
      </c>
      <c r="D6" s="128" t="s">
        <v>0</v>
      </c>
      <c r="E6" s="357" t="s">
        <v>29</v>
      </c>
      <c r="F6" s="358" t="s">
        <v>30</v>
      </c>
      <c r="G6" s="359">
        <v>1</v>
      </c>
      <c r="H6" s="262"/>
      <c r="I6" s="137">
        <v>1</v>
      </c>
      <c r="J6" s="360">
        <v>61</v>
      </c>
      <c r="K6" s="361">
        <f>J6/J7</f>
        <v>1</v>
      </c>
      <c r="L6" s="360">
        <v>61</v>
      </c>
      <c r="M6" s="259">
        <f>L6/L7</f>
        <v>1</v>
      </c>
      <c r="N6" s="360">
        <v>61</v>
      </c>
      <c r="O6" s="259">
        <f>N6/N7</f>
        <v>1</v>
      </c>
      <c r="P6" s="150">
        <f>I6/3</f>
        <v>0.33333333333333331</v>
      </c>
      <c r="Q6" s="150">
        <f>I6/3</f>
        <v>0.33333333333333331</v>
      </c>
      <c r="R6" s="150">
        <f>I6/3</f>
        <v>0.33333333333333331</v>
      </c>
      <c r="S6" s="137" t="s">
        <v>365</v>
      </c>
      <c r="T6" s="87">
        <v>44440</v>
      </c>
      <c r="U6" s="87">
        <v>44561</v>
      </c>
      <c r="V6" s="106" t="s">
        <v>410</v>
      </c>
      <c r="W6" s="138">
        <f>P6+Q6+R6</f>
        <v>1</v>
      </c>
      <c r="X6" s="74">
        <f>O6</f>
        <v>1</v>
      </c>
      <c r="Y6" s="148" t="s">
        <v>366</v>
      </c>
      <c r="Z6" s="108"/>
      <c r="AA6" s="100"/>
    </row>
    <row r="7" spans="1:27" s="4" customFormat="1" ht="51" customHeight="1">
      <c r="A7" s="163" t="s">
        <v>17</v>
      </c>
      <c r="B7" s="262" t="s">
        <v>70</v>
      </c>
      <c r="C7" s="357"/>
      <c r="D7" s="128"/>
      <c r="E7" s="357"/>
      <c r="F7" s="358" t="s">
        <v>31</v>
      </c>
      <c r="G7" s="262"/>
      <c r="H7" s="262"/>
      <c r="I7" s="137"/>
      <c r="J7" s="360">
        <v>61</v>
      </c>
      <c r="K7" s="361"/>
      <c r="L7" s="360">
        <v>61</v>
      </c>
      <c r="M7" s="259"/>
      <c r="N7" s="360">
        <v>61</v>
      </c>
      <c r="O7" s="259"/>
      <c r="P7" s="150"/>
      <c r="Q7" s="150"/>
      <c r="R7" s="150"/>
      <c r="S7" s="106"/>
      <c r="T7" s="90"/>
      <c r="U7" s="90"/>
      <c r="V7" s="106"/>
      <c r="W7" s="139"/>
      <c r="X7" s="75"/>
      <c r="Y7" s="149"/>
      <c r="Z7" s="108"/>
      <c r="AA7" s="100"/>
    </row>
    <row r="8" spans="1:27" s="4" customFormat="1" ht="60.75" customHeight="1">
      <c r="A8" s="163"/>
      <c r="B8" s="262"/>
      <c r="C8" s="357" t="s">
        <v>18</v>
      </c>
      <c r="D8" s="128" t="s">
        <v>0</v>
      </c>
      <c r="E8" s="357" t="s">
        <v>32</v>
      </c>
      <c r="F8" s="358" t="s">
        <v>33</v>
      </c>
      <c r="G8" s="362">
        <v>14</v>
      </c>
      <c r="H8" s="362">
        <f>+G8*100/G9</f>
        <v>87.5</v>
      </c>
      <c r="I8" s="363">
        <v>15</v>
      </c>
      <c r="J8" s="364">
        <v>14</v>
      </c>
      <c r="K8" s="365">
        <f>+J8/J9</f>
        <v>0.93333333333333335</v>
      </c>
      <c r="L8" s="364">
        <v>14</v>
      </c>
      <c r="M8" s="209">
        <f>+L8/L9</f>
        <v>0.93333333333333335</v>
      </c>
      <c r="N8" s="364">
        <v>15</v>
      </c>
      <c r="O8" s="208">
        <f>N8/N9</f>
        <v>1</v>
      </c>
      <c r="P8" s="365">
        <v>0.93330000000000002</v>
      </c>
      <c r="Q8" s="365">
        <v>0.93330000000000002</v>
      </c>
      <c r="R8" s="224">
        <v>1</v>
      </c>
      <c r="S8" s="106" t="s">
        <v>363</v>
      </c>
      <c r="T8" s="87">
        <v>44440</v>
      </c>
      <c r="U8" s="87">
        <v>44561</v>
      </c>
      <c r="V8" s="106" t="s">
        <v>362</v>
      </c>
      <c r="W8" s="140">
        <f>R8</f>
        <v>1</v>
      </c>
      <c r="X8" s="138">
        <f>O8</f>
        <v>1</v>
      </c>
      <c r="Y8" s="148" t="s">
        <v>364</v>
      </c>
      <c r="Z8" s="119"/>
      <c r="AA8" s="100"/>
    </row>
    <row r="9" spans="1:27" s="4" customFormat="1" ht="66" customHeight="1">
      <c r="A9" s="163"/>
      <c r="B9" s="262"/>
      <c r="C9" s="357"/>
      <c r="D9" s="128"/>
      <c r="E9" s="357"/>
      <c r="F9" s="358" t="s">
        <v>34</v>
      </c>
      <c r="G9" s="362">
        <v>16</v>
      </c>
      <c r="H9" s="362"/>
      <c r="I9" s="363"/>
      <c r="J9" s="364">
        <v>15</v>
      </c>
      <c r="K9" s="365"/>
      <c r="L9" s="364">
        <v>15</v>
      </c>
      <c r="M9" s="209"/>
      <c r="N9" s="364">
        <v>15</v>
      </c>
      <c r="O9" s="208"/>
      <c r="P9" s="365"/>
      <c r="Q9" s="365"/>
      <c r="R9" s="224"/>
      <c r="S9" s="106"/>
      <c r="T9" s="90"/>
      <c r="U9" s="90"/>
      <c r="V9" s="106"/>
      <c r="W9" s="141"/>
      <c r="X9" s="139"/>
      <c r="Y9" s="149"/>
      <c r="Z9" s="119"/>
      <c r="AA9" s="100"/>
    </row>
    <row r="10" spans="1:27" s="7" customFormat="1" ht="18" customHeight="1">
      <c r="A10" s="163"/>
      <c r="B10" s="262"/>
      <c r="C10" s="366" t="s">
        <v>19</v>
      </c>
      <c r="D10" s="367" t="s">
        <v>0</v>
      </c>
      <c r="E10" s="366" t="s">
        <v>35</v>
      </c>
      <c r="F10" s="366" t="s">
        <v>36</v>
      </c>
      <c r="G10" s="368">
        <v>2</v>
      </c>
      <c r="H10" s="368">
        <f>G10/G11</f>
        <v>3.0769230769230771E-2</v>
      </c>
      <c r="I10" s="369">
        <v>2</v>
      </c>
      <c r="J10" s="370">
        <v>2</v>
      </c>
      <c r="K10" s="134">
        <v>1</v>
      </c>
      <c r="L10" s="371">
        <v>2</v>
      </c>
      <c r="M10" s="134">
        <v>1</v>
      </c>
      <c r="N10" s="370">
        <v>2</v>
      </c>
      <c r="O10" s="257">
        <v>1</v>
      </c>
      <c r="P10" s="155">
        <f>K10</f>
        <v>1</v>
      </c>
      <c r="Q10" s="155">
        <v>0</v>
      </c>
      <c r="R10" s="155">
        <v>0</v>
      </c>
      <c r="S10" s="88" t="s">
        <v>278</v>
      </c>
      <c r="T10" s="87">
        <v>44440</v>
      </c>
      <c r="U10" s="87">
        <v>44561</v>
      </c>
      <c r="V10" s="88" t="s">
        <v>361</v>
      </c>
      <c r="W10" s="140">
        <f>P10+Q10</f>
        <v>1</v>
      </c>
      <c r="X10" s="153">
        <f>M10</f>
        <v>1</v>
      </c>
      <c r="Y10" s="121" t="s">
        <v>360</v>
      </c>
      <c r="Z10" s="110"/>
      <c r="AA10" s="101"/>
    </row>
    <row r="11" spans="1:27" s="7" customFormat="1" ht="148.5" customHeight="1">
      <c r="A11" s="163"/>
      <c r="B11" s="262"/>
      <c r="C11" s="366"/>
      <c r="D11" s="367"/>
      <c r="E11" s="366"/>
      <c r="F11" s="366"/>
      <c r="G11" s="368">
        <v>65</v>
      </c>
      <c r="H11" s="368"/>
      <c r="I11" s="369"/>
      <c r="J11" s="372"/>
      <c r="K11" s="134"/>
      <c r="L11" s="373"/>
      <c r="M11" s="134"/>
      <c r="N11" s="372"/>
      <c r="O11" s="258"/>
      <c r="P11" s="156"/>
      <c r="Q11" s="156"/>
      <c r="R11" s="156"/>
      <c r="S11" s="89"/>
      <c r="T11" s="90"/>
      <c r="U11" s="90"/>
      <c r="V11" s="89"/>
      <c r="W11" s="141"/>
      <c r="X11" s="154"/>
      <c r="Y11" s="121"/>
      <c r="Z11" s="110"/>
      <c r="AA11" s="101"/>
    </row>
    <row r="12" spans="1:27" s="7" customFormat="1" ht="33.75" customHeight="1">
      <c r="A12" s="163" t="s">
        <v>107</v>
      </c>
      <c r="B12" s="374" t="s">
        <v>108</v>
      </c>
      <c r="C12" s="374" t="s">
        <v>109</v>
      </c>
      <c r="D12" s="375" t="s">
        <v>0</v>
      </c>
      <c r="E12" s="374" t="s">
        <v>110</v>
      </c>
      <c r="F12" s="376" t="s">
        <v>111</v>
      </c>
      <c r="G12" s="362">
        <v>2</v>
      </c>
      <c r="H12" s="362"/>
      <c r="I12" s="377">
        <v>2</v>
      </c>
      <c r="J12" s="378">
        <v>1</v>
      </c>
      <c r="K12" s="379">
        <v>0.5</v>
      </c>
      <c r="L12" s="380">
        <f>J12</f>
        <v>1</v>
      </c>
      <c r="M12" s="381">
        <f>K12</f>
        <v>0.5</v>
      </c>
      <c r="N12" s="382">
        <v>1</v>
      </c>
      <c r="O12" s="208">
        <v>0.5</v>
      </c>
      <c r="P12" s="365">
        <v>0.5</v>
      </c>
      <c r="Q12" s="365">
        <v>0</v>
      </c>
      <c r="R12" s="151">
        <v>0.5</v>
      </c>
      <c r="S12" s="137" t="s">
        <v>411</v>
      </c>
      <c r="T12" s="87">
        <v>44440</v>
      </c>
      <c r="U12" s="87">
        <v>44561</v>
      </c>
      <c r="V12" s="137" t="s">
        <v>412</v>
      </c>
      <c r="W12" s="140">
        <v>1</v>
      </c>
      <c r="X12" s="138">
        <v>1</v>
      </c>
      <c r="Y12" s="144" t="s">
        <v>417</v>
      </c>
      <c r="Z12" s="110"/>
      <c r="AA12" s="101"/>
    </row>
    <row r="13" spans="1:27" s="7" customFormat="1" ht="40.5" customHeight="1">
      <c r="A13" s="163"/>
      <c r="B13" s="374"/>
      <c r="C13" s="374"/>
      <c r="D13" s="375"/>
      <c r="E13" s="374"/>
      <c r="F13" s="376"/>
      <c r="G13" s="362"/>
      <c r="H13" s="362"/>
      <c r="I13" s="377"/>
      <c r="J13" s="383"/>
      <c r="K13" s="379"/>
      <c r="L13" s="384"/>
      <c r="M13" s="381"/>
      <c r="N13" s="385"/>
      <c r="O13" s="208"/>
      <c r="P13" s="365"/>
      <c r="Q13" s="365"/>
      <c r="R13" s="152"/>
      <c r="S13" s="106"/>
      <c r="T13" s="90"/>
      <c r="U13" s="90"/>
      <c r="V13" s="106"/>
      <c r="W13" s="141"/>
      <c r="X13" s="139"/>
      <c r="Y13" s="145"/>
      <c r="Z13" s="110"/>
      <c r="AA13" s="101"/>
    </row>
    <row r="14" spans="1:27" s="7" customFormat="1" ht="43.5" customHeight="1">
      <c r="A14" s="163"/>
      <c r="B14" s="374"/>
      <c r="C14" s="374" t="s">
        <v>112</v>
      </c>
      <c r="D14" s="375" t="s">
        <v>0</v>
      </c>
      <c r="E14" s="374" t="s">
        <v>113</v>
      </c>
      <c r="F14" s="376" t="s">
        <v>114</v>
      </c>
      <c r="G14" s="369">
        <v>18</v>
      </c>
      <c r="H14" s="369"/>
      <c r="I14" s="386">
        <v>18</v>
      </c>
      <c r="J14" s="378">
        <v>9</v>
      </c>
      <c r="K14" s="379">
        <v>0.5</v>
      </c>
      <c r="L14" s="380">
        <f>J14</f>
        <v>9</v>
      </c>
      <c r="M14" s="381">
        <f>K14</f>
        <v>0.5</v>
      </c>
      <c r="N14" s="380">
        <v>9</v>
      </c>
      <c r="O14" s="208">
        <v>0.5</v>
      </c>
      <c r="P14" s="365">
        <v>0.5</v>
      </c>
      <c r="Q14" s="365">
        <v>0</v>
      </c>
      <c r="R14" s="151">
        <v>0.5</v>
      </c>
      <c r="S14" s="106" t="s">
        <v>352</v>
      </c>
      <c r="T14" s="87">
        <v>44440</v>
      </c>
      <c r="U14" s="87">
        <v>44561</v>
      </c>
      <c r="V14" s="137" t="s">
        <v>413</v>
      </c>
      <c r="W14" s="153">
        <v>1</v>
      </c>
      <c r="X14" s="138">
        <v>1</v>
      </c>
      <c r="Y14" s="144" t="s">
        <v>416</v>
      </c>
      <c r="Z14" s="110"/>
      <c r="AA14" s="101"/>
    </row>
    <row r="15" spans="1:27" s="7" customFormat="1" ht="29.25" customHeight="1">
      <c r="A15" s="163"/>
      <c r="B15" s="374"/>
      <c r="C15" s="374"/>
      <c r="D15" s="375"/>
      <c r="E15" s="374"/>
      <c r="F15" s="376"/>
      <c r="G15" s="369"/>
      <c r="H15" s="369"/>
      <c r="I15" s="386"/>
      <c r="J15" s="383"/>
      <c r="K15" s="379"/>
      <c r="L15" s="384"/>
      <c r="M15" s="381"/>
      <c r="N15" s="384"/>
      <c r="O15" s="208"/>
      <c r="P15" s="365"/>
      <c r="Q15" s="365"/>
      <c r="R15" s="152"/>
      <c r="S15" s="106"/>
      <c r="T15" s="90"/>
      <c r="U15" s="90"/>
      <c r="V15" s="106"/>
      <c r="W15" s="154"/>
      <c r="X15" s="139"/>
      <c r="Y15" s="145"/>
      <c r="Z15" s="110"/>
      <c r="AA15" s="101"/>
    </row>
    <row r="16" spans="1:27" s="7" customFormat="1" ht="50.25" customHeight="1">
      <c r="A16" s="163"/>
      <c r="B16" s="374"/>
      <c r="C16" s="387" t="s">
        <v>115</v>
      </c>
      <c r="D16" s="369" t="s">
        <v>0</v>
      </c>
      <c r="E16" s="387" t="s">
        <v>116</v>
      </c>
      <c r="F16" s="387" t="s">
        <v>117</v>
      </c>
      <c r="G16" s="369">
        <v>2</v>
      </c>
      <c r="H16" s="369"/>
      <c r="I16" s="388">
        <v>2</v>
      </c>
      <c r="J16" s="370">
        <v>0</v>
      </c>
      <c r="K16" s="379">
        <v>0</v>
      </c>
      <c r="L16" s="389">
        <v>1</v>
      </c>
      <c r="M16" s="390">
        <v>0.5</v>
      </c>
      <c r="N16" s="391">
        <v>1</v>
      </c>
      <c r="O16" s="134">
        <v>0.5</v>
      </c>
      <c r="P16" s="365">
        <v>0</v>
      </c>
      <c r="Q16" s="578">
        <f>M16</f>
        <v>0.5</v>
      </c>
      <c r="R16" s="142">
        <v>0.5</v>
      </c>
      <c r="S16" s="137" t="s">
        <v>352</v>
      </c>
      <c r="T16" s="87">
        <v>44440</v>
      </c>
      <c r="U16" s="87">
        <v>44561</v>
      </c>
      <c r="V16" s="137" t="s">
        <v>414</v>
      </c>
      <c r="W16" s="153">
        <v>1</v>
      </c>
      <c r="X16" s="153">
        <v>1</v>
      </c>
      <c r="Y16" s="144" t="s">
        <v>415</v>
      </c>
      <c r="Z16" s="136"/>
      <c r="AA16" s="101"/>
    </row>
    <row r="17" spans="1:27" s="7" customFormat="1" ht="42" customHeight="1">
      <c r="A17" s="163"/>
      <c r="B17" s="374"/>
      <c r="C17" s="387"/>
      <c r="D17" s="369"/>
      <c r="E17" s="387"/>
      <c r="F17" s="387"/>
      <c r="G17" s="369"/>
      <c r="H17" s="369"/>
      <c r="I17" s="388"/>
      <c r="J17" s="372"/>
      <c r="K17" s="379"/>
      <c r="L17" s="392"/>
      <c r="M17" s="393"/>
      <c r="N17" s="394"/>
      <c r="O17" s="134"/>
      <c r="P17" s="365"/>
      <c r="Q17" s="578"/>
      <c r="R17" s="143"/>
      <c r="S17" s="106"/>
      <c r="T17" s="90"/>
      <c r="U17" s="90"/>
      <c r="V17" s="106"/>
      <c r="W17" s="154"/>
      <c r="X17" s="154"/>
      <c r="Y17" s="145"/>
      <c r="Z17" s="136"/>
      <c r="AA17" s="101"/>
    </row>
    <row r="18" spans="1:27" s="7" customFormat="1" ht="171.75" customHeight="1">
      <c r="A18" s="395" t="s">
        <v>101</v>
      </c>
      <c r="B18" s="128" t="s">
        <v>102</v>
      </c>
      <c r="C18" s="117" t="s">
        <v>103</v>
      </c>
      <c r="D18" s="375" t="s">
        <v>0</v>
      </c>
      <c r="E18" s="128" t="s">
        <v>104</v>
      </c>
      <c r="F18" s="54" t="s">
        <v>105</v>
      </c>
      <c r="G18" s="359">
        <v>0</v>
      </c>
      <c r="H18" s="262"/>
      <c r="I18" s="90">
        <v>0.4</v>
      </c>
      <c r="J18" s="364">
        <v>2</v>
      </c>
      <c r="K18" s="209">
        <f>J18/J19</f>
        <v>0.14285714285714285</v>
      </c>
      <c r="L18" s="364">
        <v>2</v>
      </c>
      <c r="M18" s="209">
        <f>L18/L19</f>
        <v>0.10526315789473684</v>
      </c>
      <c r="N18" s="396">
        <v>2</v>
      </c>
      <c r="O18" s="209">
        <f>N18/N19</f>
        <v>0.10526315789473684</v>
      </c>
      <c r="P18" s="579">
        <f>K18</f>
        <v>0.14285714285714285</v>
      </c>
      <c r="Q18" s="171">
        <f>M18</f>
        <v>0.10526315789473684</v>
      </c>
      <c r="R18" s="171">
        <f>O18</f>
        <v>0.10526315789473684</v>
      </c>
      <c r="S18" s="88" t="s">
        <v>367</v>
      </c>
      <c r="T18" s="87">
        <v>44440</v>
      </c>
      <c r="U18" s="87">
        <v>44561</v>
      </c>
      <c r="V18" s="88" t="s">
        <v>368</v>
      </c>
      <c r="W18" s="205">
        <f>P18+Q18+R18</f>
        <v>0.35338345864661652</v>
      </c>
      <c r="X18" s="138">
        <v>0.88349999999999995</v>
      </c>
      <c r="Y18" s="113" t="s">
        <v>319</v>
      </c>
      <c r="Z18" s="110"/>
      <c r="AA18" s="101"/>
    </row>
    <row r="19" spans="1:27" s="7" customFormat="1" ht="92.25" customHeight="1">
      <c r="A19" s="395"/>
      <c r="B19" s="128"/>
      <c r="C19" s="118"/>
      <c r="D19" s="375"/>
      <c r="E19" s="128"/>
      <c r="F19" s="54" t="s">
        <v>106</v>
      </c>
      <c r="G19" s="262"/>
      <c r="H19" s="262"/>
      <c r="I19" s="90"/>
      <c r="J19" s="364">
        <v>14</v>
      </c>
      <c r="K19" s="209"/>
      <c r="L19" s="364">
        <v>19</v>
      </c>
      <c r="M19" s="209"/>
      <c r="N19" s="55">
        <v>19</v>
      </c>
      <c r="O19" s="209"/>
      <c r="P19" s="580"/>
      <c r="Q19" s="171"/>
      <c r="R19" s="171"/>
      <c r="S19" s="168"/>
      <c r="T19" s="90"/>
      <c r="U19" s="90"/>
      <c r="V19" s="89"/>
      <c r="W19" s="206"/>
      <c r="X19" s="139"/>
      <c r="Y19" s="114"/>
      <c r="Z19" s="110"/>
      <c r="AA19" s="101"/>
    </row>
    <row r="20" spans="1:27" s="7" customFormat="1" ht="109.5" customHeight="1">
      <c r="A20" s="163" t="s">
        <v>118</v>
      </c>
      <c r="B20" s="397" t="s">
        <v>119</v>
      </c>
      <c r="C20" s="398" t="s">
        <v>120</v>
      </c>
      <c r="D20" s="399" t="s">
        <v>0</v>
      </c>
      <c r="E20" s="400" t="s">
        <v>121</v>
      </c>
      <c r="F20" s="401" t="s">
        <v>122</v>
      </c>
      <c r="G20" s="402">
        <v>1</v>
      </c>
      <c r="H20" s="403">
        <f>G20/G21</f>
        <v>1.5384615384615385E-2</v>
      </c>
      <c r="I20" s="167">
        <v>1</v>
      </c>
      <c r="J20" s="55">
        <v>5</v>
      </c>
      <c r="K20" s="212">
        <v>1</v>
      </c>
      <c r="L20" s="55"/>
      <c r="M20" s="208"/>
      <c r="N20" s="55">
        <v>5</v>
      </c>
      <c r="O20" s="208">
        <v>1</v>
      </c>
      <c r="P20" s="171">
        <v>1</v>
      </c>
      <c r="Q20" s="152"/>
      <c r="R20" s="171">
        <v>0</v>
      </c>
      <c r="S20" s="137" t="s">
        <v>418</v>
      </c>
      <c r="T20" s="87">
        <v>44440</v>
      </c>
      <c r="U20" s="87">
        <v>44561</v>
      </c>
      <c r="V20" s="106" t="s">
        <v>421</v>
      </c>
      <c r="W20" s="302">
        <f>K20+M20</f>
        <v>1</v>
      </c>
      <c r="X20" s="74">
        <v>1</v>
      </c>
      <c r="Y20" s="114" t="s">
        <v>425</v>
      </c>
      <c r="Z20" s="110"/>
      <c r="AA20" s="101"/>
    </row>
    <row r="21" spans="1:27" s="7" customFormat="1" ht="65.25" customHeight="1">
      <c r="A21" s="163"/>
      <c r="B21" s="397"/>
      <c r="C21" s="404"/>
      <c r="D21" s="405"/>
      <c r="E21" s="406"/>
      <c r="F21" s="401" t="s">
        <v>123</v>
      </c>
      <c r="G21" s="407">
        <v>65</v>
      </c>
      <c r="H21" s="408"/>
      <c r="I21" s="168"/>
      <c r="J21" s="55">
        <v>5</v>
      </c>
      <c r="K21" s="212"/>
      <c r="L21" s="55"/>
      <c r="M21" s="208"/>
      <c r="N21" s="55">
        <v>5</v>
      </c>
      <c r="O21" s="208"/>
      <c r="P21" s="171"/>
      <c r="Q21" s="152"/>
      <c r="R21" s="171"/>
      <c r="S21" s="106"/>
      <c r="T21" s="90"/>
      <c r="U21" s="90"/>
      <c r="V21" s="106"/>
      <c r="W21" s="303"/>
      <c r="X21" s="75"/>
      <c r="Y21" s="112"/>
      <c r="Z21" s="110"/>
      <c r="AA21" s="101"/>
    </row>
    <row r="22" spans="1:27" s="7" customFormat="1" ht="30" customHeight="1">
      <c r="A22" s="163"/>
      <c r="B22" s="397"/>
      <c r="C22" s="398" t="s">
        <v>124</v>
      </c>
      <c r="D22" s="399" t="s">
        <v>0</v>
      </c>
      <c r="E22" s="398" t="s">
        <v>125</v>
      </c>
      <c r="F22" s="401" t="s">
        <v>126</v>
      </c>
      <c r="G22" s="402">
        <v>1</v>
      </c>
      <c r="H22" s="403"/>
      <c r="I22" s="167">
        <v>1</v>
      </c>
      <c r="J22" s="409">
        <v>1</v>
      </c>
      <c r="K22" s="90">
        <v>0.1666</v>
      </c>
      <c r="L22" s="364"/>
      <c r="M22" s="208"/>
      <c r="N22" s="55">
        <v>5</v>
      </c>
      <c r="O22" s="208">
        <v>0.83</v>
      </c>
      <c r="P22" s="171">
        <v>0.17</v>
      </c>
      <c r="Q22" s="171"/>
      <c r="R22" s="171">
        <v>0.83</v>
      </c>
      <c r="S22" s="106" t="s">
        <v>419</v>
      </c>
      <c r="T22" s="87">
        <v>44440</v>
      </c>
      <c r="U22" s="87">
        <v>44561</v>
      </c>
      <c r="V22" s="106" t="s">
        <v>422</v>
      </c>
      <c r="W22" s="140">
        <v>1</v>
      </c>
      <c r="X22" s="74">
        <v>1</v>
      </c>
      <c r="Y22" s="121" t="s">
        <v>426</v>
      </c>
      <c r="Z22" s="110"/>
      <c r="AA22" s="101"/>
    </row>
    <row r="23" spans="1:27" s="7" customFormat="1" ht="34.5" customHeight="1">
      <c r="A23" s="163"/>
      <c r="B23" s="397"/>
      <c r="C23" s="404"/>
      <c r="D23" s="405"/>
      <c r="E23" s="404"/>
      <c r="F23" s="401" t="s">
        <v>127</v>
      </c>
      <c r="G23" s="407"/>
      <c r="H23" s="408"/>
      <c r="I23" s="168"/>
      <c r="J23" s="55">
        <v>6</v>
      </c>
      <c r="K23" s="90"/>
      <c r="L23" s="55"/>
      <c r="M23" s="208"/>
      <c r="N23" s="55">
        <v>6</v>
      </c>
      <c r="O23" s="208"/>
      <c r="P23" s="171"/>
      <c r="Q23" s="171"/>
      <c r="R23" s="171"/>
      <c r="S23" s="106"/>
      <c r="T23" s="90"/>
      <c r="U23" s="90"/>
      <c r="V23" s="106"/>
      <c r="W23" s="141"/>
      <c r="X23" s="75"/>
      <c r="Y23" s="112"/>
      <c r="Z23" s="110"/>
      <c r="AA23" s="101"/>
    </row>
    <row r="24" spans="1:27" s="7" customFormat="1" ht="59.25" customHeight="1">
      <c r="A24" s="163"/>
      <c r="B24" s="397"/>
      <c r="C24" s="398" t="s">
        <v>128</v>
      </c>
      <c r="D24" s="399" t="s">
        <v>0</v>
      </c>
      <c r="E24" s="398" t="s">
        <v>129</v>
      </c>
      <c r="F24" s="401" t="s">
        <v>130</v>
      </c>
      <c r="G24" s="359">
        <v>1</v>
      </c>
      <c r="H24" s="262">
        <f>G24/G25</f>
        <v>1.5384615384615385E-2</v>
      </c>
      <c r="I24" s="137">
        <v>1</v>
      </c>
      <c r="J24" s="55">
        <v>0</v>
      </c>
      <c r="K24" s="90">
        <v>0</v>
      </c>
      <c r="L24" s="55"/>
      <c r="M24" s="208"/>
      <c r="N24" s="410">
        <v>45</v>
      </c>
      <c r="O24" s="208">
        <v>1</v>
      </c>
      <c r="P24" s="573">
        <v>0</v>
      </c>
      <c r="Q24" s="171"/>
      <c r="R24" s="171">
        <v>1</v>
      </c>
      <c r="S24" s="106" t="s">
        <v>420</v>
      </c>
      <c r="T24" s="87">
        <v>44440</v>
      </c>
      <c r="U24" s="87">
        <v>44561</v>
      </c>
      <c r="V24" s="106" t="s">
        <v>423</v>
      </c>
      <c r="W24" s="140">
        <v>1</v>
      </c>
      <c r="X24" s="74">
        <v>1</v>
      </c>
      <c r="Y24" s="121" t="s">
        <v>427</v>
      </c>
      <c r="Z24" s="110"/>
      <c r="AA24" s="101"/>
    </row>
    <row r="25" spans="1:27" s="7" customFormat="1" ht="52.5" customHeight="1">
      <c r="A25" s="163"/>
      <c r="B25" s="397"/>
      <c r="C25" s="404"/>
      <c r="D25" s="405"/>
      <c r="E25" s="404"/>
      <c r="F25" s="401" t="s">
        <v>131</v>
      </c>
      <c r="G25" s="262">
        <v>65</v>
      </c>
      <c r="H25" s="262"/>
      <c r="I25" s="207"/>
      <c r="J25" s="55"/>
      <c r="K25" s="90"/>
      <c r="L25" s="55"/>
      <c r="M25" s="208"/>
      <c r="N25" s="410">
        <v>45</v>
      </c>
      <c r="O25" s="208"/>
      <c r="P25" s="573"/>
      <c r="Q25" s="171"/>
      <c r="R25" s="171"/>
      <c r="S25" s="106"/>
      <c r="T25" s="90"/>
      <c r="U25" s="90"/>
      <c r="V25" s="106"/>
      <c r="W25" s="141"/>
      <c r="X25" s="75"/>
      <c r="Y25" s="121"/>
      <c r="Z25" s="110"/>
      <c r="AA25" s="101"/>
    </row>
    <row r="26" spans="1:27" s="7" customFormat="1" ht="21.75" customHeight="1">
      <c r="A26" s="163"/>
      <c r="B26" s="397"/>
      <c r="C26" s="400" t="s">
        <v>132</v>
      </c>
      <c r="D26" s="399" t="s">
        <v>0</v>
      </c>
      <c r="E26" s="398" t="s">
        <v>133</v>
      </c>
      <c r="F26" s="401" t="s">
        <v>134</v>
      </c>
      <c r="G26" s="359">
        <v>1</v>
      </c>
      <c r="H26" s="262">
        <f>G26/G27</f>
        <v>1.5384615384615385E-2</v>
      </c>
      <c r="I26" s="207">
        <v>100</v>
      </c>
      <c r="J26" s="55">
        <v>0</v>
      </c>
      <c r="K26" s="90">
        <v>0</v>
      </c>
      <c r="L26" s="55"/>
      <c r="M26" s="208"/>
      <c r="N26" s="410"/>
      <c r="O26" s="208"/>
      <c r="P26" s="171"/>
      <c r="Q26" s="152"/>
      <c r="R26" s="152"/>
      <c r="S26" s="128" t="s">
        <v>291</v>
      </c>
      <c r="T26" s="87">
        <v>44440</v>
      </c>
      <c r="U26" s="87">
        <v>44561</v>
      </c>
      <c r="V26" s="128" t="s">
        <v>424</v>
      </c>
      <c r="W26" s="311">
        <v>1</v>
      </c>
      <c r="X26" s="74">
        <v>1</v>
      </c>
      <c r="Y26" s="111" t="s">
        <v>428</v>
      </c>
      <c r="Z26" s="110"/>
      <c r="AA26" s="101"/>
    </row>
    <row r="27" spans="1:27" s="7" customFormat="1" ht="33" customHeight="1">
      <c r="A27" s="163"/>
      <c r="B27" s="397"/>
      <c r="C27" s="406"/>
      <c r="D27" s="405"/>
      <c r="E27" s="404"/>
      <c r="F27" s="401" t="s">
        <v>135</v>
      </c>
      <c r="G27" s="262">
        <v>65</v>
      </c>
      <c r="H27" s="262"/>
      <c r="I27" s="411"/>
      <c r="J27" s="55">
        <v>1</v>
      </c>
      <c r="K27" s="412"/>
      <c r="L27" s="55"/>
      <c r="M27" s="208"/>
      <c r="N27" s="413"/>
      <c r="O27" s="208"/>
      <c r="P27" s="171"/>
      <c r="Q27" s="152"/>
      <c r="R27" s="152"/>
      <c r="S27" s="262"/>
      <c r="T27" s="90"/>
      <c r="U27" s="90"/>
      <c r="V27" s="262"/>
      <c r="W27" s="312"/>
      <c r="X27" s="75"/>
      <c r="Y27" s="112"/>
      <c r="Z27" s="110"/>
      <c r="AA27" s="101"/>
    </row>
    <row r="28" spans="1:27" s="13" customFormat="1" ht="54" customHeight="1">
      <c r="A28" s="169" t="s">
        <v>83</v>
      </c>
      <c r="B28" s="354" t="s">
        <v>27</v>
      </c>
      <c r="C28" s="414" t="s">
        <v>20</v>
      </c>
      <c r="D28" s="266" t="s">
        <v>28</v>
      </c>
      <c r="E28" s="415" t="s">
        <v>73</v>
      </c>
      <c r="F28" s="401" t="s">
        <v>38</v>
      </c>
      <c r="G28" s="359">
        <v>0.6</v>
      </c>
      <c r="H28" s="262"/>
      <c r="I28" s="416">
        <v>0.75</v>
      </c>
      <c r="J28" s="417">
        <v>24</v>
      </c>
      <c r="K28" s="418">
        <f>(((J28/J29)*15)/100)+G28</f>
        <v>0.6507042253521127</v>
      </c>
      <c r="L28" s="417">
        <v>48</v>
      </c>
      <c r="M28" s="134">
        <f>(((L28/L29)*15)/100)+G28</f>
        <v>0.70140845070422531</v>
      </c>
      <c r="N28" s="417">
        <v>71</v>
      </c>
      <c r="O28" s="134">
        <v>0.75</v>
      </c>
      <c r="P28" s="134">
        <f>K28</f>
        <v>0.6507042253521127</v>
      </c>
      <c r="Q28" s="173">
        <f>M28</f>
        <v>0.70140845070422531</v>
      </c>
      <c r="R28" s="134">
        <v>0.75</v>
      </c>
      <c r="S28" s="135" t="s">
        <v>402</v>
      </c>
      <c r="T28" s="87">
        <v>44440</v>
      </c>
      <c r="U28" s="87">
        <v>44561</v>
      </c>
      <c r="V28" s="116" t="s">
        <v>280</v>
      </c>
      <c r="W28" s="132">
        <v>0.75</v>
      </c>
      <c r="X28" s="130">
        <v>1</v>
      </c>
      <c r="Y28" s="129" t="s">
        <v>353</v>
      </c>
      <c r="Z28" s="115"/>
      <c r="AA28" s="99"/>
    </row>
    <row r="29" spans="1:27" s="14" customFormat="1" ht="60" customHeight="1">
      <c r="A29" s="170"/>
      <c r="B29" s="419"/>
      <c r="C29" s="414"/>
      <c r="D29" s="266"/>
      <c r="E29" s="415"/>
      <c r="F29" s="401" t="s">
        <v>39</v>
      </c>
      <c r="G29" s="262"/>
      <c r="H29" s="262"/>
      <c r="I29" s="416"/>
      <c r="J29" s="417">
        <v>71</v>
      </c>
      <c r="K29" s="418"/>
      <c r="L29" s="417">
        <v>71</v>
      </c>
      <c r="M29" s="134"/>
      <c r="N29" s="417">
        <v>71</v>
      </c>
      <c r="O29" s="134"/>
      <c r="P29" s="134"/>
      <c r="Q29" s="174"/>
      <c r="R29" s="134"/>
      <c r="S29" s="116"/>
      <c r="T29" s="90"/>
      <c r="U29" s="90"/>
      <c r="V29" s="116"/>
      <c r="W29" s="133"/>
      <c r="X29" s="131"/>
      <c r="Y29" s="129"/>
      <c r="Z29" s="115"/>
      <c r="AA29" s="99"/>
    </row>
    <row r="30" spans="1:27" s="14" customFormat="1" ht="29.25" customHeight="1">
      <c r="A30" s="170"/>
      <c r="B30" s="419"/>
      <c r="C30" s="414" t="s">
        <v>21</v>
      </c>
      <c r="D30" s="266" t="s">
        <v>28</v>
      </c>
      <c r="E30" s="415" t="s">
        <v>74</v>
      </c>
      <c r="F30" s="401" t="s">
        <v>75</v>
      </c>
      <c r="G30" s="359">
        <v>0</v>
      </c>
      <c r="H30" s="262">
        <f>+G30*100/G31</f>
        <v>0</v>
      </c>
      <c r="I30" s="416">
        <v>0.5</v>
      </c>
      <c r="J30" s="417">
        <v>2</v>
      </c>
      <c r="K30" s="134">
        <f>(J30/J31)/2</f>
        <v>0.16666666666666666</v>
      </c>
      <c r="L30" s="417">
        <v>4</v>
      </c>
      <c r="M30" s="134">
        <f>(L30/L31)/2</f>
        <v>0.33333333333333331</v>
      </c>
      <c r="N30" s="417">
        <v>6</v>
      </c>
      <c r="O30" s="134">
        <v>0.5</v>
      </c>
      <c r="P30" s="134">
        <f>K30</f>
        <v>0.16666666666666666</v>
      </c>
      <c r="Q30" s="581">
        <f>M30</f>
        <v>0.33333333333333331</v>
      </c>
      <c r="R30" s="134">
        <v>0.5</v>
      </c>
      <c r="S30" s="116" t="s">
        <v>403</v>
      </c>
      <c r="T30" s="87">
        <v>44440</v>
      </c>
      <c r="U30" s="87">
        <v>44561</v>
      </c>
      <c r="V30" s="116" t="s">
        <v>281</v>
      </c>
      <c r="W30" s="132">
        <v>0.5</v>
      </c>
      <c r="X30" s="130">
        <v>1</v>
      </c>
      <c r="Y30" s="129" t="s">
        <v>286</v>
      </c>
      <c r="Z30" s="115"/>
      <c r="AA30" s="99"/>
    </row>
    <row r="31" spans="1:27" s="14" customFormat="1" ht="28.5" customHeight="1">
      <c r="A31" s="170"/>
      <c r="B31" s="419"/>
      <c r="C31" s="414"/>
      <c r="D31" s="266"/>
      <c r="E31" s="415"/>
      <c r="F31" s="401" t="s">
        <v>76</v>
      </c>
      <c r="G31" s="262">
        <v>16</v>
      </c>
      <c r="H31" s="262"/>
      <c r="I31" s="416"/>
      <c r="J31" s="417">
        <v>6</v>
      </c>
      <c r="K31" s="134"/>
      <c r="L31" s="417">
        <v>6</v>
      </c>
      <c r="M31" s="134"/>
      <c r="N31" s="417">
        <v>6</v>
      </c>
      <c r="O31" s="134"/>
      <c r="P31" s="134"/>
      <c r="Q31" s="581"/>
      <c r="R31" s="134"/>
      <c r="S31" s="116"/>
      <c r="T31" s="90"/>
      <c r="U31" s="90"/>
      <c r="V31" s="116"/>
      <c r="W31" s="133"/>
      <c r="X31" s="131"/>
      <c r="Y31" s="129"/>
      <c r="Z31" s="115"/>
      <c r="AA31" s="99"/>
    </row>
    <row r="32" spans="1:27" s="14" customFormat="1" ht="78" customHeight="1">
      <c r="A32" s="170"/>
      <c r="B32" s="419"/>
      <c r="C32" s="414" t="s">
        <v>22</v>
      </c>
      <c r="D32" s="266" t="s">
        <v>28</v>
      </c>
      <c r="E32" s="415" t="s">
        <v>77</v>
      </c>
      <c r="F32" s="401" t="s">
        <v>42</v>
      </c>
      <c r="G32" s="359">
        <v>0.78</v>
      </c>
      <c r="H32" s="359">
        <f>+G32/G33*100</f>
        <v>6.5</v>
      </c>
      <c r="I32" s="379">
        <v>1</v>
      </c>
      <c r="J32" s="417">
        <v>32</v>
      </c>
      <c r="K32" s="134">
        <f>(((J32/J33)*22)/100)+G32</f>
        <v>0.87025641025641032</v>
      </c>
      <c r="L32" s="417">
        <v>42</v>
      </c>
      <c r="M32" s="134">
        <f>(((L32/L33)*22)/100)+G32</f>
        <v>0.89846153846153842</v>
      </c>
      <c r="N32" s="417">
        <v>78</v>
      </c>
      <c r="O32" s="134">
        <v>1</v>
      </c>
      <c r="P32" s="134">
        <f>K32</f>
        <v>0.87025641025641032</v>
      </c>
      <c r="Q32" s="581">
        <f>M32</f>
        <v>0.89846153846153842</v>
      </c>
      <c r="R32" s="134">
        <v>1</v>
      </c>
      <c r="S32" s="135" t="s">
        <v>404</v>
      </c>
      <c r="T32" s="87">
        <v>44440</v>
      </c>
      <c r="U32" s="87">
        <v>44561</v>
      </c>
      <c r="V32" s="106" t="s">
        <v>405</v>
      </c>
      <c r="W32" s="132">
        <v>1</v>
      </c>
      <c r="X32" s="130">
        <v>1</v>
      </c>
      <c r="Y32" s="129" t="s">
        <v>408</v>
      </c>
      <c r="Z32" s="115"/>
      <c r="AA32" s="99"/>
    </row>
    <row r="33" spans="1:27" s="14" customFormat="1" ht="89.25" customHeight="1">
      <c r="A33" s="170"/>
      <c r="B33" s="419"/>
      <c r="C33" s="414"/>
      <c r="D33" s="266"/>
      <c r="E33" s="415"/>
      <c r="F33" s="401" t="s">
        <v>43</v>
      </c>
      <c r="G33" s="359">
        <v>12</v>
      </c>
      <c r="H33" s="359"/>
      <c r="I33" s="379"/>
      <c r="J33" s="417">
        <v>78</v>
      </c>
      <c r="K33" s="134"/>
      <c r="L33" s="417">
        <v>78</v>
      </c>
      <c r="M33" s="134"/>
      <c r="N33" s="417">
        <v>78</v>
      </c>
      <c r="O33" s="134"/>
      <c r="P33" s="134"/>
      <c r="Q33" s="581"/>
      <c r="R33" s="134"/>
      <c r="S33" s="116"/>
      <c r="T33" s="90"/>
      <c r="U33" s="90"/>
      <c r="V33" s="90"/>
      <c r="W33" s="133"/>
      <c r="X33" s="131"/>
      <c r="Y33" s="129"/>
      <c r="Z33" s="115"/>
      <c r="AA33" s="99"/>
    </row>
    <row r="34" spans="1:27" s="14" customFormat="1" ht="62.25" customHeight="1">
      <c r="A34" s="170"/>
      <c r="B34" s="419"/>
      <c r="C34" s="354" t="s">
        <v>23</v>
      </c>
      <c r="D34" s="420" t="s">
        <v>0</v>
      </c>
      <c r="E34" s="399" t="s">
        <v>44</v>
      </c>
      <c r="F34" s="401" t="s">
        <v>45</v>
      </c>
      <c r="G34" s="402">
        <v>1</v>
      </c>
      <c r="H34" s="403">
        <v>2.9411764705882351</v>
      </c>
      <c r="I34" s="421">
        <v>1</v>
      </c>
      <c r="J34" s="417">
        <v>17</v>
      </c>
      <c r="K34" s="96">
        <f>J34/J35</f>
        <v>0.265625</v>
      </c>
      <c r="L34" s="417">
        <v>42</v>
      </c>
      <c r="M34" s="134">
        <f>L34/L35</f>
        <v>0.65625</v>
      </c>
      <c r="N34" s="417">
        <v>64</v>
      </c>
      <c r="O34" s="134">
        <v>1</v>
      </c>
      <c r="P34" s="96">
        <f>K34</f>
        <v>0.265625</v>
      </c>
      <c r="Q34" s="173">
        <f>M34</f>
        <v>0.65625</v>
      </c>
      <c r="R34" s="134">
        <v>1</v>
      </c>
      <c r="S34" s="128" t="s">
        <v>284</v>
      </c>
      <c r="T34" s="87">
        <v>44440</v>
      </c>
      <c r="U34" s="87">
        <v>44561</v>
      </c>
      <c r="V34" s="116" t="s">
        <v>285</v>
      </c>
      <c r="W34" s="132">
        <v>1</v>
      </c>
      <c r="X34" s="130">
        <v>1</v>
      </c>
      <c r="Y34" s="267" t="s">
        <v>286</v>
      </c>
      <c r="Z34" s="115"/>
      <c r="AA34" s="99"/>
    </row>
    <row r="35" spans="1:27" s="14" customFormat="1" ht="53.25" customHeight="1">
      <c r="A35" s="170"/>
      <c r="B35" s="419"/>
      <c r="C35" s="355"/>
      <c r="D35" s="422"/>
      <c r="E35" s="405"/>
      <c r="F35" s="401" t="s">
        <v>90</v>
      </c>
      <c r="G35" s="407">
        <v>34</v>
      </c>
      <c r="H35" s="408"/>
      <c r="I35" s="423"/>
      <c r="J35" s="424">
        <v>64</v>
      </c>
      <c r="K35" s="97"/>
      <c r="L35" s="417">
        <v>64</v>
      </c>
      <c r="M35" s="134"/>
      <c r="N35" s="417">
        <v>64</v>
      </c>
      <c r="O35" s="134"/>
      <c r="P35" s="97"/>
      <c r="Q35" s="174"/>
      <c r="R35" s="134"/>
      <c r="S35" s="128"/>
      <c r="T35" s="90"/>
      <c r="U35" s="90"/>
      <c r="V35" s="116"/>
      <c r="W35" s="133"/>
      <c r="X35" s="131"/>
      <c r="Y35" s="268"/>
      <c r="Z35" s="115"/>
      <c r="AA35" s="99"/>
    </row>
    <row r="36" spans="1:27" s="14" customFormat="1" ht="43.5" customHeight="1">
      <c r="A36" s="170"/>
      <c r="B36" s="419"/>
      <c r="C36" s="354" t="s">
        <v>78</v>
      </c>
      <c r="D36" s="378" t="s">
        <v>28</v>
      </c>
      <c r="E36" s="354" t="s">
        <v>79</v>
      </c>
      <c r="F36" s="401" t="s">
        <v>40</v>
      </c>
      <c r="G36" s="359">
        <v>0.5</v>
      </c>
      <c r="H36" s="262"/>
      <c r="I36" s="416">
        <v>1</v>
      </c>
      <c r="J36" s="417"/>
      <c r="K36" s="96"/>
      <c r="L36" s="410">
        <v>2</v>
      </c>
      <c r="M36" s="90">
        <f>((L36/L37)*0.5)+G36</f>
        <v>0.83333333333333326</v>
      </c>
      <c r="N36" s="410">
        <v>3</v>
      </c>
      <c r="O36" s="90">
        <v>1</v>
      </c>
      <c r="P36" s="96">
        <v>0</v>
      </c>
      <c r="Q36" s="533">
        <v>0.66</v>
      </c>
      <c r="R36" s="134">
        <v>1</v>
      </c>
      <c r="S36" s="127" t="s">
        <v>406</v>
      </c>
      <c r="T36" s="87">
        <v>44440</v>
      </c>
      <c r="U36" s="87">
        <v>44561</v>
      </c>
      <c r="V36" s="128" t="s">
        <v>407</v>
      </c>
      <c r="W36" s="132">
        <v>1</v>
      </c>
      <c r="X36" s="130">
        <v>1</v>
      </c>
      <c r="Y36" s="129" t="s">
        <v>409</v>
      </c>
      <c r="Z36" s="115"/>
      <c r="AA36" s="577"/>
    </row>
    <row r="37" spans="1:27" s="14" customFormat="1" ht="31.5" customHeight="1">
      <c r="A37" s="170"/>
      <c r="B37" s="419"/>
      <c r="C37" s="355"/>
      <c r="D37" s="383"/>
      <c r="E37" s="355"/>
      <c r="F37" s="401" t="s">
        <v>41</v>
      </c>
      <c r="G37" s="262"/>
      <c r="H37" s="262"/>
      <c r="I37" s="416"/>
      <c r="J37" s="410">
        <v>3</v>
      </c>
      <c r="K37" s="97"/>
      <c r="L37" s="410">
        <v>3</v>
      </c>
      <c r="M37" s="90"/>
      <c r="N37" s="410">
        <v>3</v>
      </c>
      <c r="O37" s="90"/>
      <c r="P37" s="97"/>
      <c r="Q37" s="383"/>
      <c r="R37" s="134"/>
      <c r="S37" s="127"/>
      <c r="T37" s="90"/>
      <c r="U37" s="90"/>
      <c r="V37" s="128"/>
      <c r="W37" s="133"/>
      <c r="X37" s="131"/>
      <c r="Y37" s="129"/>
      <c r="Z37" s="115"/>
      <c r="AA37" s="577"/>
    </row>
    <row r="38" spans="1:27" s="13" customFormat="1" ht="63" customHeight="1">
      <c r="A38" s="163" t="s">
        <v>136</v>
      </c>
      <c r="B38" s="397" t="s">
        <v>137</v>
      </c>
      <c r="C38" s="425" t="s">
        <v>138</v>
      </c>
      <c r="D38" s="266" t="s">
        <v>139</v>
      </c>
      <c r="E38" s="425" t="s">
        <v>140</v>
      </c>
      <c r="F38" s="426" t="s">
        <v>141</v>
      </c>
      <c r="G38" s="427">
        <v>2000000000</v>
      </c>
      <c r="H38" s="428">
        <f>G38/G39</f>
        <v>30769230.769230768</v>
      </c>
      <c r="I38" s="429">
        <v>2000000000</v>
      </c>
      <c r="J38" s="430">
        <v>3123454583</v>
      </c>
      <c r="K38" s="90">
        <f>+J38/I38</f>
        <v>1.5617272915</v>
      </c>
      <c r="L38" s="431">
        <v>6111752074.8800001</v>
      </c>
      <c r="M38" s="90">
        <f>+L38/I38</f>
        <v>3.05587603744</v>
      </c>
      <c r="N38" s="410">
        <v>6390311019.3299999</v>
      </c>
      <c r="O38" s="212">
        <f>+N38/I38</f>
        <v>3.1951555096650002</v>
      </c>
      <c r="P38" s="171">
        <v>1</v>
      </c>
      <c r="Q38" s="582">
        <f>+L38/I38</f>
        <v>3.05587603744</v>
      </c>
      <c r="R38" s="151">
        <f>+N38/I38</f>
        <v>3.1951555096650002</v>
      </c>
      <c r="S38" s="186" t="s">
        <v>349</v>
      </c>
      <c r="T38" s="87">
        <v>44440</v>
      </c>
      <c r="U38" s="87">
        <v>44561</v>
      </c>
      <c r="V38" s="207" t="s">
        <v>369</v>
      </c>
      <c r="W38" s="274">
        <v>1</v>
      </c>
      <c r="X38" s="138">
        <v>1</v>
      </c>
      <c r="Y38" s="313" t="s">
        <v>283</v>
      </c>
      <c r="Z38" s="115"/>
      <c r="AA38" s="577"/>
    </row>
    <row r="39" spans="1:27" s="13" customFormat="1" ht="14.25" customHeight="1">
      <c r="A39" s="163"/>
      <c r="B39" s="397"/>
      <c r="C39" s="425"/>
      <c r="D39" s="266"/>
      <c r="E39" s="425"/>
      <c r="F39" s="426"/>
      <c r="G39" s="428">
        <v>65</v>
      </c>
      <c r="H39" s="428"/>
      <c r="I39" s="429"/>
      <c r="J39" s="432"/>
      <c r="K39" s="90"/>
      <c r="L39" s="431"/>
      <c r="M39" s="90"/>
      <c r="N39" s="410"/>
      <c r="O39" s="212"/>
      <c r="P39" s="171"/>
      <c r="Q39" s="582"/>
      <c r="R39" s="151"/>
      <c r="S39" s="186"/>
      <c r="T39" s="90"/>
      <c r="U39" s="90"/>
      <c r="V39" s="207"/>
      <c r="W39" s="275"/>
      <c r="X39" s="139"/>
      <c r="Y39" s="313"/>
      <c r="Z39" s="115"/>
      <c r="AA39" s="577"/>
    </row>
    <row r="40" spans="1:27" s="13" customFormat="1" ht="76.5" customHeight="1">
      <c r="A40" s="163"/>
      <c r="B40" s="397"/>
      <c r="C40" s="425" t="s">
        <v>142</v>
      </c>
      <c r="D40" s="266" t="s">
        <v>139</v>
      </c>
      <c r="E40" s="426" t="s">
        <v>143</v>
      </c>
      <c r="F40" s="433" t="s">
        <v>144</v>
      </c>
      <c r="G40" s="434">
        <v>1.2999999999999999E-2</v>
      </c>
      <c r="H40" s="434"/>
      <c r="I40" s="434" t="s">
        <v>145</v>
      </c>
      <c r="J40" s="435">
        <v>8652152567</v>
      </c>
      <c r="K40" s="436">
        <f>+J40/J41</f>
        <v>1.6236266970645659</v>
      </c>
      <c r="L40" s="435">
        <v>9632357001</v>
      </c>
      <c r="M40" s="437">
        <f>+L40/L41</f>
        <v>1.8449962432225426</v>
      </c>
      <c r="N40" s="410">
        <v>10816022379</v>
      </c>
      <c r="O40" s="301">
        <f>+N40/N41</f>
        <v>1.4047566164581593</v>
      </c>
      <c r="P40" s="304">
        <v>1.62</v>
      </c>
      <c r="Q40" s="152">
        <v>1.84</v>
      </c>
      <c r="R40" s="304">
        <f>+O40</f>
        <v>1.4047566164581593</v>
      </c>
      <c r="S40" s="186" t="s">
        <v>350</v>
      </c>
      <c r="T40" s="87">
        <v>44440</v>
      </c>
      <c r="U40" s="87">
        <v>44561</v>
      </c>
      <c r="V40" s="207" t="s">
        <v>370</v>
      </c>
      <c r="W40" s="278">
        <v>1</v>
      </c>
      <c r="X40" s="138">
        <v>1</v>
      </c>
      <c r="Y40" s="313" t="s">
        <v>282</v>
      </c>
      <c r="Z40" s="115"/>
      <c r="AA40" s="577"/>
    </row>
    <row r="41" spans="1:27" s="13" customFormat="1" ht="75.75" customHeight="1">
      <c r="A41" s="163"/>
      <c r="B41" s="397"/>
      <c r="C41" s="425"/>
      <c r="D41" s="266"/>
      <c r="E41" s="426"/>
      <c r="F41" s="433" t="s">
        <v>146</v>
      </c>
      <c r="G41" s="434"/>
      <c r="H41" s="434"/>
      <c r="I41" s="434"/>
      <c r="J41" s="435">
        <v>5328905088</v>
      </c>
      <c r="K41" s="436"/>
      <c r="L41" s="435">
        <v>5220800333</v>
      </c>
      <c r="M41" s="438"/>
      <c r="N41" s="410">
        <v>7699570340</v>
      </c>
      <c r="O41" s="301"/>
      <c r="P41" s="304"/>
      <c r="Q41" s="152"/>
      <c r="R41" s="304"/>
      <c r="S41" s="186"/>
      <c r="T41" s="90"/>
      <c r="U41" s="90"/>
      <c r="V41" s="207"/>
      <c r="W41" s="279"/>
      <c r="X41" s="139"/>
      <c r="Y41" s="313"/>
      <c r="Z41" s="115"/>
      <c r="AA41" s="577"/>
    </row>
    <row r="42" spans="1:27" s="13" customFormat="1" ht="74.25" customHeight="1">
      <c r="A42" s="163"/>
      <c r="B42" s="397"/>
      <c r="C42" s="426" t="s">
        <v>147</v>
      </c>
      <c r="D42" s="266" t="s">
        <v>139</v>
      </c>
      <c r="E42" s="426" t="s">
        <v>148</v>
      </c>
      <c r="F42" s="439" t="s">
        <v>149</v>
      </c>
      <c r="G42" s="440">
        <v>0.253</v>
      </c>
      <c r="H42" s="440"/>
      <c r="I42" s="379">
        <v>0.24</v>
      </c>
      <c r="J42" s="435">
        <v>11049989073</v>
      </c>
      <c r="K42" s="365">
        <f>+J42/J43</f>
        <v>0.22105808347809833</v>
      </c>
      <c r="L42" s="435">
        <v>11083590220.43</v>
      </c>
      <c r="M42" s="209">
        <f>+L42/L43</f>
        <v>0.21252972611847665</v>
      </c>
      <c r="N42" s="410">
        <v>12729274361</v>
      </c>
      <c r="O42" s="212">
        <f>+N42/N43</f>
        <v>0.23008494576224112</v>
      </c>
      <c r="P42" s="171">
        <v>0.92120000000000002</v>
      </c>
      <c r="Q42" s="583">
        <v>0.21249999999999999</v>
      </c>
      <c r="R42" s="151">
        <f>+O42</f>
        <v>0.23008494576224112</v>
      </c>
      <c r="S42" s="186" t="s">
        <v>351</v>
      </c>
      <c r="T42" s="87">
        <v>44440</v>
      </c>
      <c r="U42" s="87">
        <v>44561</v>
      </c>
      <c r="V42" s="207" t="s">
        <v>371</v>
      </c>
      <c r="W42" s="278">
        <v>0.23</v>
      </c>
      <c r="X42" s="276">
        <v>1</v>
      </c>
      <c r="Y42" s="313" t="s">
        <v>354</v>
      </c>
      <c r="Z42" s="115"/>
      <c r="AA42" s="577"/>
    </row>
    <row r="43" spans="1:27" s="13" customFormat="1" ht="67.5" customHeight="1">
      <c r="A43" s="163"/>
      <c r="B43" s="397"/>
      <c r="C43" s="426"/>
      <c r="D43" s="266"/>
      <c r="E43" s="426"/>
      <c r="F43" s="439" t="s">
        <v>150</v>
      </c>
      <c r="G43" s="440"/>
      <c r="H43" s="440"/>
      <c r="I43" s="379"/>
      <c r="J43" s="435">
        <v>49986812964</v>
      </c>
      <c r="K43" s="365"/>
      <c r="L43" s="435">
        <v>52150776377.754097</v>
      </c>
      <c r="M43" s="209"/>
      <c r="N43" s="410">
        <v>55324238267</v>
      </c>
      <c r="O43" s="212"/>
      <c r="P43" s="171"/>
      <c r="Q43" s="583"/>
      <c r="R43" s="151"/>
      <c r="S43" s="186"/>
      <c r="T43" s="90"/>
      <c r="U43" s="90"/>
      <c r="V43" s="207"/>
      <c r="W43" s="279"/>
      <c r="X43" s="277"/>
      <c r="Y43" s="313"/>
      <c r="Z43" s="115"/>
      <c r="AA43" s="577"/>
    </row>
    <row r="44" spans="1:27" s="14" customFormat="1" ht="15.75" customHeight="1">
      <c r="A44" s="163" t="s">
        <v>26</v>
      </c>
      <c r="B44" s="262" t="s">
        <v>53</v>
      </c>
      <c r="C44" s="425" t="s">
        <v>24</v>
      </c>
      <c r="D44" s="266" t="s">
        <v>0</v>
      </c>
      <c r="E44" s="426" t="s">
        <v>54</v>
      </c>
      <c r="F44" s="426" t="s">
        <v>80</v>
      </c>
      <c r="G44" s="441">
        <v>0.78</v>
      </c>
      <c r="H44" s="442"/>
      <c r="I44" s="88">
        <v>0.8</v>
      </c>
      <c r="J44" s="443">
        <v>2502381019</v>
      </c>
      <c r="K44" s="212">
        <f>J44/J46</f>
        <v>0.82302903752864387</v>
      </c>
      <c r="L44" s="444">
        <v>2502381019</v>
      </c>
      <c r="M44" s="208">
        <f>L44/L46</f>
        <v>0.82302903752864387</v>
      </c>
      <c r="N44" s="445"/>
      <c r="O44" s="218">
        <v>0.78</v>
      </c>
      <c r="P44" s="151">
        <v>0.8</v>
      </c>
      <c r="Q44" s="151">
        <v>0.82</v>
      </c>
      <c r="R44" s="218">
        <v>0.78</v>
      </c>
      <c r="S44" s="228" t="s">
        <v>398</v>
      </c>
      <c r="T44" s="225">
        <v>44440</v>
      </c>
      <c r="U44" s="87">
        <v>44561</v>
      </c>
      <c r="V44" s="228" t="s">
        <v>355</v>
      </c>
      <c r="W44" s="271">
        <f>(P44+Q44+R44)/3</f>
        <v>0.80000000000000016</v>
      </c>
      <c r="X44" s="104">
        <v>1</v>
      </c>
      <c r="Y44" s="314" t="s">
        <v>288</v>
      </c>
      <c r="Z44" s="115"/>
      <c r="AA44" s="99"/>
    </row>
    <row r="45" spans="1:27" s="13" customFormat="1" ht="9.75" customHeight="1">
      <c r="A45" s="163"/>
      <c r="B45" s="262"/>
      <c r="C45" s="425"/>
      <c r="D45" s="266"/>
      <c r="E45" s="426"/>
      <c r="F45" s="426"/>
      <c r="G45" s="446"/>
      <c r="H45" s="447"/>
      <c r="I45" s="448"/>
      <c r="J45" s="443"/>
      <c r="K45" s="212"/>
      <c r="L45" s="444"/>
      <c r="M45" s="208"/>
      <c r="N45" s="445"/>
      <c r="O45" s="218"/>
      <c r="P45" s="573"/>
      <c r="Q45" s="152"/>
      <c r="R45" s="218"/>
      <c r="S45" s="229"/>
      <c r="T45" s="226"/>
      <c r="U45" s="224"/>
      <c r="V45" s="229"/>
      <c r="W45" s="272"/>
      <c r="X45" s="315"/>
      <c r="Y45" s="314"/>
      <c r="Z45" s="115"/>
      <c r="AA45" s="99"/>
    </row>
    <row r="46" spans="1:27" s="13" customFormat="1" ht="21" customHeight="1">
      <c r="A46" s="163"/>
      <c r="B46" s="262"/>
      <c r="C46" s="425"/>
      <c r="D46" s="266"/>
      <c r="E46" s="426"/>
      <c r="F46" s="439" t="s">
        <v>67</v>
      </c>
      <c r="G46" s="449"/>
      <c r="H46" s="450"/>
      <c r="I46" s="89"/>
      <c r="J46" s="451">
        <v>3040452894</v>
      </c>
      <c r="K46" s="212"/>
      <c r="L46" s="435">
        <v>3040452894</v>
      </c>
      <c r="M46" s="208"/>
      <c r="N46" s="410"/>
      <c r="O46" s="218"/>
      <c r="P46" s="573"/>
      <c r="Q46" s="152"/>
      <c r="R46" s="218"/>
      <c r="S46" s="229"/>
      <c r="T46" s="227"/>
      <c r="U46" s="224"/>
      <c r="V46" s="229"/>
      <c r="W46" s="273"/>
      <c r="X46" s="105"/>
      <c r="Y46" s="314"/>
      <c r="Z46" s="115"/>
      <c r="AA46" s="99"/>
    </row>
    <row r="47" spans="1:27" s="13" customFormat="1" ht="15" customHeight="1">
      <c r="A47" s="163"/>
      <c r="B47" s="262"/>
      <c r="C47" s="425"/>
      <c r="D47" s="266"/>
      <c r="E47" s="426" t="s">
        <v>55</v>
      </c>
      <c r="F47" s="433" t="s">
        <v>68</v>
      </c>
      <c r="G47" s="452">
        <v>0.78</v>
      </c>
      <c r="H47" s="453"/>
      <c r="I47" s="88">
        <v>0.8</v>
      </c>
      <c r="J47" s="454">
        <v>1894446387</v>
      </c>
      <c r="K47" s="212">
        <f>J47/J48</f>
        <v>0.82619445845372008</v>
      </c>
      <c r="L47" s="435">
        <v>2464625035</v>
      </c>
      <c r="M47" s="208">
        <f>L47/L48</f>
        <v>0.82370304464547039</v>
      </c>
      <c r="N47" s="410"/>
      <c r="O47" s="222">
        <v>0.75</v>
      </c>
      <c r="P47" s="151">
        <v>0.8</v>
      </c>
      <c r="Q47" s="151">
        <v>0.82</v>
      </c>
      <c r="R47" s="222">
        <v>0.75</v>
      </c>
      <c r="S47" s="229"/>
      <c r="T47" s="87">
        <v>44440</v>
      </c>
      <c r="U47" s="87">
        <v>44561</v>
      </c>
      <c r="V47" s="229"/>
      <c r="W47" s="269">
        <f>P47</f>
        <v>0.8</v>
      </c>
      <c r="X47" s="104">
        <v>1</v>
      </c>
      <c r="Y47" s="314"/>
      <c r="Z47" s="115"/>
      <c r="AA47" s="29"/>
    </row>
    <row r="48" spans="1:27" s="13" customFormat="1" ht="15.75" customHeight="1">
      <c r="A48" s="163"/>
      <c r="B48" s="262"/>
      <c r="C48" s="425"/>
      <c r="D48" s="266"/>
      <c r="E48" s="426"/>
      <c r="F48" s="439" t="s">
        <v>81</v>
      </c>
      <c r="G48" s="455"/>
      <c r="H48" s="456"/>
      <c r="I48" s="89"/>
      <c r="J48" s="457">
        <v>2292978811</v>
      </c>
      <c r="K48" s="212"/>
      <c r="L48" s="435">
        <v>2992128111</v>
      </c>
      <c r="M48" s="208"/>
      <c r="N48" s="410"/>
      <c r="O48" s="223"/>
      <c r="P48" s="573"/>
      <c r="Q48" s="152"/>
      <c r="R48" s="223"/>
      <c r="S48" s="229"/>
      <c r="T48" s="90"/>
      <c r="U48" s="90"/>
      <c r="V48" s="229"/>
      <c r="W48" s="270"/>
      <c r="X48" s="105"/>
      <c r="Y48" s="314"/>
      <c r="Z48" s="115"/>
      <c r="AA48" s="29"/>
    </row>
    <row r="49" spans="1:27" s="13" customFormat="1" ht="18.75" customHeight="1">
      <c r="A49" s="163"/>
      <c r="B49" s="262"/>
      <c r="C49" s="425"/>
      <c r="D49" s="266"/>
      <c r="E49" s="426" t="s">
        <v>56</v>
      </c>
      <c r="F49" s="433" t="s">
        <v>68</v>
      </c>
      <c r="G49" s="452">
        <v>0.67</v>
      </c>
      <c r="H49" s="453"/>
      <c r="I49" s="88">
        <v>0.8</v>
      </c>
      <c r="J49" s="458">
        <v>247725157</v>
      </c>
      <c r="K49" s="212">
        <f>J49/J50</f>
        <v>0.98736091935688719</v>
      </c>
      <c r="L49" s="435">
        <v>285529810</v>
      </c>
      <c r="M49" s="212">
        <v>1</v>
      </c>
      <c r="N49" s="410"/>
      <c r="O49" s="222">
        <v>1</v>
      </c>
      <c r="P49" s="151">
        <v>1</v>
      </c>
      <c r="Q49" s="151">
        <v>1</v>
      </c>
      <c r="R49" s="222">
        <v>1</v>
      </c>
      <c r="S49" s="229"/>
      <c r="T49" s="87">
        <v>44317</v>
      </c>
      <c r="U49" s="87">
        <v>44561</v>
      </c>
      <c r="V49" s="229"/>
      <c r="W49" s="269">
        <f>P49</f>
        <v>1</v>
      </c>
      <c r="X49" s="104">
        <v>1</v>
      </c>
      <c r="Y49" s="314"/>
      <c r="Z49" s="115"/>
      <c r="AA49" s="99"/>
    </row>
    <row r="50" spans="1:27" s="13" customFormat="1" ht="15.75" customHeight="1">
      <c r="A50" s="163"/>
      <c r="B50" s="262"/>
      <c r="C50" s="425"/>
      <c r="D50" s="266"/>
      <c r="E50" s="426"/>
      <c r="F50" s="439" t="s">
        <v>81</v>
      </c>
      <c r="G50" s="455"/>
      <c r="H50" s="456"/>
      <c r="I50" s="89"/>
      <c r="J50" s="459">
        <v>250896255</v>
      </c>
      <c r="K50" s="212"/>
      <c r="L50" s="435">
        <v>281888803</v>
      </c>
      <c r="M50" s="212"/>
      <c r="N50" s="410"/>
      <c r="O50" s="223"/>
      <c r="P50" s="573"/>
      <c r="Q50" s="152"/>
      <c r="R50" s="223"/>
      <c r="S50" s="230"/>
      <c r="T50" s="90"/>
      <c r="U50" s="90"/>
      <c r="V50" s="230"/>
      <c r="W50" s="270"/>
      <c r="X50" s="105"/>
      <c r="Y50" s="314"/>
      <c r="Z50" s="115"/>
      <c r="AA50" s="99"/>
    </row>
    <row r="51" spans="1:27" s="13" customFormat="1" ht="29.25" customHeight="1">
      <c r="A51" s="163"/>
      <c r="B51" s="262"/>
      <c r="C51" s="425" t="s">
        <v>61</v>
      </c>
      <c r="D51" s="266" t="s">
        <v>0</v>
      </c>
      <c r="E51" s="426" t="s">
        <v>62</v>
      </c>
      <c r="F51" s="426" t="s">
        <v>64</v>
      </c>
      <c r="G51" s="460">
        <v>41446</v>
      </c>
      <c r="H51" s="461"/>
      <c r="I51" s="462">
        <v>42689</v>
      </c>
      <c r="J51" s="463">
        <v>42069</v>
      </c>
      <c r="K51" s="464">
        <f>(I51-J51)*100%/1243</f>
        <v>0.49879324215607401</v>
      </c>
      <c r="L51" s="378">
        <v>42316</v>
      </c>
      <c r="M51" s="465">
        <v>0.7</v>
      </c>
      <c r="N51" s="466"/>
      <c r="O51" s="218">
        <v>1</v>
      </c>
      <c r="P51" s="584">
        <v>0.5</v>
      </c>
      <c r="Q51" s="151">
        <v>0.7</v>
      </c>
      <c r="R51" s="218">
        <v>1</v>
      </c>
      <c r="S51" s="219" t="s">
        <v>399</v>
      </c>
      <c r="T51" s="87">
        <v>44440</v>
      </c>
      <c r="U51" s="87">
        <v>44561</v>
      </c>
      <c r="V51" s="219" t="s">
        <v>356</v>
      </c>
      <c r="W51" s="316">
        <v>1</v>
      </c>
      <c r="X51" s="56">
        <v>1</v>
      </c>
      <c r="Y51" s="317" t="s">
        <v>287</v>
      </c>
      <c r="Z51" s="115"/>
      <c r="AA51" s="98"/>
    </row>
    <row r="52" spans="1:27" s="13" customFormat="1" ht="24" customHeight="1">
      <c r="A52" s="163"/>
      <c r="B52" s="262"/>
      <c r="C52" s="425"/>
      <c r="D52" s="266"/>
      <c r="E52" s="426"/>
      <c r="F52" s="426"/>
      <c r="G52" s="467"/>
      <c r="H52" s="468"/>
      <c r="I52" s="469"/>
      <c r="J52" s="463"/>
      <c r="K52" s="464"/>
      <c r="L52" s="383"/>
      <c r="M52" s="470"/>
      <c r="N52" s="471"/>
      <c r="O52" s="218"/>
      <c r="P52" s="573"/>
      <c r="Q52" s="152"/>
      <c r="R52" s="218"/>
      <c r="S52" s="220"/>
      <c r="T52" s="90"/>
      <c r="U52" s="90"/>
      <c r="V52" s="220"/>
      <c r="W52" s="318"/>
      <c r="X52" s="57"/>
      <c r="Y52" s="319"/>
      <c r="Z52" s="115"/>
      <c r="AA52" s="98"/>
    </row>
    <row r="53" spans="1:27" s="13" customFormat="1" ht="27.75" customHeight="1">
      <c r="A53" s="163"/>
      <c r="B53" s="262"/>
      <c r="C53" s="425"/>
      <c r="D53" s="266"/>
      <c r="E53" s="426" t="s">
        <v>65</v>
      </c>
      <c r="F53" s="426" t="s">
        <v>63</v>
      </c>
      <c r="G53" s="472">
        <v>38385</v>
      </c>
      <c r="H53" s="473"/>
      <c r="I53" s="462">
        <v>38769</v>
      </c>
      <c r="J53" s="463">
        <v>39333</v>
      </c>
      <c r="K53" s="212">
        <v>1</v>
      </c>
      <c r="L53" s="474">
        <v>39535</v>
      </c>
      <c r="M53" s="464">
        <v>1</v>
      </c>
      <c r="N53" s="466"/>
      <c r="O53" s="209">
        <v>0.16200000000000001</v>
      </c>
      <c r="P53" s="584">
        <v>1</v>
      </c>
      <c r="Q53" s="151">
        <v>1</v>
      </c>
      <c r="R53" s="209">
        <v>0.16200000000000001</v>
      </c>
      <c r="S53" s="220"/>
      <c r="T53" s="87">
        <v>44440</v>
      </c>
      <c r="U53" s="87">
        <v>44561</v>
      </c>
      <c r="V53" s="220"/>
      <c r="W53" s="320">
        <f>P53</f>
        <v>1</v>
      </c>
      <c r="X53" s="104">
        <v>1</v>
      </c>
      <c r="Y53" s="319"/>
      <c r="Z53" s="115"/>
      <c r="AA53" s="98"/>
    </row>
    <row r="54" spans="1:27" s="13" customFormat="1" ht="15.75" customHeight="1">
      <c r="A54" s="163"/>
      <c r="B54" s="262"/>
      <c r="C54" s="425"/>
      <c r="D54" s="266"/>
      <c r="E54" s="426"/>
      <c r="F54" s="426"/>
      <c r="G54" s="475"/>
      <c r="H54" s="476"/>
      <c r="I54" s="469"/>
      <c r="J54" s="463"/>
      <c r="K54" s="212"/>
      <c r="L54" s="477"/>
      <c r="M54" s="464"/>
      <c r="N54" s="471"/>
      <c r="O54" s="209"/>
      <c r="P54" s="573"/>
      <c r="Q54" s="152"/>
      <c r="R54" s="209"/>
      <c r="S54" s="221"/>
      <c r="T54" s="90"/>
      <c r="U54" s="90"/>
      <c r="V54" s="221"/>
      <c r="W54" s="321"/>
      <c r="X54" s="105"/>
      <c r="Y54" s="322"/>
      <c r="Z54" s="115"/>
      <c r="AA54" s="98"/>
    </row>
    <row r="55" spans="1:27" s="13" customFormat="1" ht="81" customHeight="1">
      <c r="A55" s="163"/>
      <c r="B55" s="262"/>
      <c r="C55" s="425" t="s">
        <v>25</v>
      </c>
      <c r="D55" s="266" t="s">
        <v>0</v>
      </c>
      <c r="E55" s="262" t="s">
        <v>46</v>
      </c>
      <c r="F55" s="439" t="s">
        <v>47</v>
      </c>
      <c r="G55" s="478">
        <v>0.17</v>
      </c>
      <c r="H55" s="479"/>
      <c r="I55" s="88">
        <v>0.2</v>
      </c>
      <c r="J55" s="480">
        <v>225788890</v>
      </c>
      <c r="K55" s="212">
        <f>J55/J56</f>
        <v>0.10166388967408371</v>
      </c>
      <c r="L55" s="481">
        <v>220629884</v>
      </c>
      <c r="M55" s="208">
        <f>L55/L56</f>
        <v>9.3433872484793706E-2</v>
      </c>
      <c r="N55" s="482"/>
      <c r="O55" s="209">
        <v>0.1288</v>
      </c>
      <c r="P55" s="151">
        <f>K55*100%/I55</f>
        <v>0.50831944837041854</v>
      </c>
      <c r="Q55" s="142">
        <f>+(0.6%*100)</f>
        <v>0.6</v>
      </c>
      <c r="R55" s="209">
        <f>12.88%/20*100</f>
        <v>0.64399999999999991</v>
      </c>
      <c r="S55" s="216" t="s">
        <v>400</v>
      </c>
      <c r="T55" s="87">
        <v>44440</v>
      </c>
      <c r="U55" s="87">
        <v>44561</v>
      </c>
      <c r="V55" s="216" t="s">
        <v>357</v>
      </c>
      <c r="W55" s="320">
        <f>+(M55+O55+K55)/3</f>
        <v>0.10796592071962581</v>
      </c>
      <c r="X55" s="104">
        <f>+(W55/20)*100</f>
        <v>0.53982960359812904</v>
      </c>
      <c r="Y55" s="323" t="s">
        <v>289</v>
      </c>
      <c r="Z55" s="115"/>
      <c r="AA55" s="99"/>
    </row>
    <row r="56" spans="1:27" s="13" customFormat="1" ht="65.25" customHeight="1">
      <c r="A56" s="163"/>
      <c r="B56" s="262"/>
      <c r="C56" s="425"/>
      <c r="D56" s="266"/>
      <c r="E56" s="262"/>
      <c r="F56" s="439" t="s">
        <v>48</v>
      </c>
      <c r="G56" s="483"/>
      <c r="H56" s="484"/>
      <c r="I56" s="89"/>
      <c r="J56" s="480">
        <v>2220934992</v>
      </c>
      <c r="K56" s="212"/>
      <c r="L56" s="485">
        <v>2361347958</v>
      </c>
      <c r="M56" s="208"/>
      <c r="N56" s="482"/>
      <c r="O56" s="209"/>
      <c r="P56" s="573"/>
      <c r="Q56" s="143"/>
      <c r="R56" s="209"/>
      <c r="S56" s="217"/>
      <c r="T56" s="90"/>
      <c r="U56" s="90"/>
      <c r="V56" s="217"/>
      <c r="W56" s="321"/>
      <c r="X56" s="105"/>
      <c r="Y56" s="324"/>
      <c r="Z56" s="115"/>
      <c r="AA56" s="99"/>
    </row>
    <row r="57" spans="1:27" s="13" customFormat="1" ht="44.25" customHeight="1">
      <c r="A57" s="163"/>
      <c r="B57" s="262"/>
      <c r="C57" s="425" t="s">
        <v>57</v>
      </c>
      <c r="D57" s="266" t="s">
        <v>0</v>
      </c>
      <c r="E57" s="486" t="s">
        <v>58</v>
      </c>
      <c r="F57" s="487" t="s">
        <v>49</v>
      </c>
      <c r="G57" s="488">
        <v>3.2000000000000002E-3</v>
      </c>
      <c r="H57" s="489"/>
      <c r="I57" s="490">
        <v>5.0000000000000001E-3</v>
      </c>
      <c r="J57" s="491">
        <v>239</v>
      </c>
      <c r="K57" s="492">
        <f>J57/J58</f>
        <v>5.6811428843091113E-3</v>
      </c>
      <c r="L57" s="493">
        <v>110</v>
      </c>
      <c r="M57" s="209">
        <f>L57/L58</f>
        <v>2.5994895547783343E-3</v>
      </c>
      <c r="N57" s="364">
        <f>(52+179+10+9)/4</f>
        <v>62.5</v>
      </c>
      <c r="O57" s="209">
        <f>+N57/N58</f>
        <v>1.4599648440465553E-3</v>
      </c>
      <c r="P57" s="584">
        <v>1</v>
      </c>
      <c r="Q57" s="171">
        <v>2.5999999999999999E-3</v>
      </c>
      <c r="R57" s="209">
        <v>1.1999999999999999E-3</v>
      </c>
      <c r="S57" s="202" t="s">
        <v>401</v>
      </c>
      <c r="T57" s="87">
        <v>44440</v>
      </c>
      <c r="U57" s="87">
        <v>44561</v>
      </c>
      <c r="V57" s="202" t="s">
        <v>358</v>
      </c>
      <c r="W57" s="325">
        <f>+(K57+M57+O57)/3</f>
        <v>3.2468657610446676E-3</v>
      </c>
      <c r="X57" s="104">
        <v>1</v>
      </c>
      <c r="Y57" s="326" t="s">
        <v>290</v>
      </c>
      <c r="Z57" s="115"/>
      <c r="AA57" s="99"/>
    </row>
    <row r="58" spans="1:27" s="13" customFormat="1" ht="38.25" customHeight="1">
      <c r="A58" s="163"/>
      <c r="B58" s="262"/>
      <c r="C58" s="425"/>
      <c r="D58" s="266"/>
      <c r="E58" s="486"/>
      <c r="F58" s="494" t="s">
        <v>37</v>
      </c>
      <c r="G58" s="495"/>
      <c r="H58" s="496"/>
      <c r="I58" s="497"/>
      <c r="J58" s="491">
        <v>42069</v>
      </c>
      <c r="K58" s="492"/>
      <c r="L58" s="493">
        <v>42316</v>
      </c>
      <c r="M58" s="209"/>
      <c r="N58" s="364">
        <f>+(42642+42726+42792+43077)/4</f>
        <v>42809.25</v>
      </c>
      <c r="O58" s="209"/>
      <c r="P58" s="573"/>
      <c r="Q58" s="152"/>
      <c r="R58" s="209"/>
      <c r="S58" s="203"/>
      <c r="T58" s="90"/>
      <c r="U58" s="90"/>
      <c r="V58" s="203"/>
      <c r="W58" s="327"/>
      <c r="X58" s="105"/>
      <c r="Y58" s="326"/>
      <c r="Z58" s="115"/>
      <c r="AA58" s="99"/>
    </row>
    <row r="59" spans="1:27" s="13" customFormat="1" ht="24" customHeight="1">
      <c r="A59" s="163"/>
      <c r="B59" s="262"/>
      <c r="C59" s="425"/>
      <c r="D59" s="266"/>
      <c r="E59" s="486" t="s">
        <v>59</v>
      </c>
      <c r="F59" s="487" t="s">
        <v>49</v>
      </c>
      <c r="G59" s="498">
        <v>8.9999999999999998E-4</v>
      </c>
      <c r="H59" s="499"/>
      <c r="I59" s="490">
        <v>5.0000000000000001E-3</v>
      </c>
      <c r="J59" s="491">
        <v>10</v>
      </c>
      <c r="K59" s="365">
        <f>J59/J60</f>
        <v>2.5425883549453345E-3</v>
      </c>
      <c r="L59" s="493">
        <v>9</v>
      </c>
      <c r="M59" s="209">
        <f>L59/L60</f>
        <v>2.2764638927532567E-4</v>
      </c>
      <c r="N59" s="500">
        <f>3/4</f>
        <v>0.75</v>
      </c>
      <c r="O59" s="218">
        <f>+N59/N60</f>
        <v>1.8778872516494109E-5</v>
      </c>
      <c r="P59" s="171">
        <f>K59*100%/I59</f>
        <v>0.50851767098906686</v>
      </c>
      <c r="Q59" s="581">
        <v>2.0000000000000001E-4</v>
      </c>
      <c r="R59" s="218">
        <v>0</v>
      </c>
      <c r="S59" s="203"/>
      <c r="T59" s="87">
        <v>44440</v>
      </c>
      <c r="U59" s="87">
        <v>44561</v>
      </c>
      <c r="V59" s="203"/>
      <c r="W59" s="325">
        <f t="shared" ref="W59" si="0">+(K59+M59+O59)/3</f>
        <v>9.2967120557905147E-4</v>
      </c>
      <c r="X59" s="280">
        <v>1</v>
      </c>
      <c r="Y59" s="326"/>
      <c r="Z59" s="115"/>
      <c r="AA59" s="99"/>
    </row>
    <row r="60" spans="1:27" s="13" customFormat="1" ht="29.25" customHeight="1">
      <c r="A60" s="163"/>
      <c r="B60" s="262"/>
      <c r="C60" s="425"/>
      <c r="D60" s="266"/>
      <c r="E60" s="486"/>
      <c r="F60" s="494" t="s">
        <v>50</v>
      </c>
      <c r="G60" s="501"/>
      <c r="H60" s="502"/>
      <c r="I60" s="497"/>
      <c r="J60" s="491">
        <v>3933</v>
      </c>
      <c r="K60" s="365"/>
      <c r="L60" s="493">
        <v>39535</v>
      </c>
      <c r="M60" s="209"/>
      <c r="N60" s="482">
        <f>+(39847+39925+39975+40007)/4</f>
        <v>39938.5</v>
      </c>
      <c r="O60" s="218"/>
      <c r="P60" s="573"/>
      <c r="Q60" s="143"/>
      <c r="R60" s="218"/>
      <c r="S60" s="203"/>
      <c r="T60" s="90"/>
      <c r="U60" s="90"/>
      <c r="V60" s="203"/>
      <c r="W60" s="327"/>
      <c r="X60" s="281"/>
      <c r="Y60" s="326"/>
      <c r="Z60" s="115"/>
      <c r="AA60" s="99"/>
    </row>
    <row r="61" spans="1:27" s="13" customFormat="1" ht="21" customHeight="1">
      <c r="A61" s="163"/>
      <c r="B61" s="262"/>
      <c r="C61" s="425"/>
      <c r="D61" s="266"/>
      <c r="E61" s="486" t="s">
        <v>60</v>
      </c>
      <c r="F61" s="487" t="s">
        <v>49</v>
      </c>
      <c r="G61" s="498">
        <v>6.9999999999999999E-4</v>
      </c>
      <c r="H61" s="499"/>
      <c r="I61" s="490">
        <v>5.0000000000000001E-3</v>
      </c>
      <c r="J61" s="491">
        <v>8</v>
      </c>
      <c r="K61" s="365">
        <f>J61/J62</f>
        <v>2.3412350014632719E-3</v>
      </c>
      <c r="L61" s="493">
        <v>7</v>
      </c>
      <c r="M61" s="209">
        <f>L61/L62</f>
        <v>2.0437956204379564E-3</v>
      </c>
      <c r="N61" s="482">
        <v>1</v>
      </c>
      <c r="O61" s="218">
        <v>0</v>
      </c>
      <c r="P61" s="171">
        <f>K61*100%/I61</f>
        <v>0.46824700029265437</v>
      </c>
      <c r="Q61" s="171">
        <v>2E-3</v>
      </c>
      <c r="R61" s="218">
        <v>0</v>
      </c>
      <c r="S61" s="203"/>
      <c r="T61" s="87">
        <v>44440</v>
      </c>
      <c r="U61" s="87">
        <v>44561</v>
      </c>
      <c r="V61" s="203"/>
      <c r="W61" s="325">
        <f t="shared" ref="W61" si="1">+(K61+M61+O61)/3</f>
        <v>1.4616768739670761E-3</v>
      </c>
      <c r="X61" s="280">
        <v>1</v>
      </c>
      <c r="Y61" s="326"/>
      <c r="Z61" s="115"/>
      <c r="AA61" s="99"/>
    </row>
    <row r="62" spans="1:27" s="13" customFormat="1" ht="21.75" customHeight="1">
      <c r="A62" s="163"/>
      <c r="B62" s="262"/>
      <c r="C62" s="425"/>
      <c r="D62" s="266"/>
      <c r="E62" s="486"/>
      <c r="F62" s="494" t="s">
        <v>51</v>
      </c>
      <c r="G62" s="501"/>
      <c r="H62" s="502"/>
      <c r="I62" s="497"/>
      <c r="J62" s="491">
        <v>3417</v>
      </c>
      <c r="K62" s="365"/>
      <c r="L62" s="493">
        <v>3425</v>
      </c>
      <c r="M62" s="209"/>
      <c r="N62" s="482">
        <f>+(3421+3455*3)/4</f>
        <v>3446.5</v>
      </c>
      <c r="O62" s="218"/>
      <c r="P62" s="573"/>
      <c r="Q62" s="152"/>
      <c r="R62" s="218"/>
      <c r="S62" s="204"/>
      <c r="T62" s="90"/>
      <c r="U62" s="90"/>
      <c r="V62" s="204"/>
      <c r="W62" s="327"/>
      <c r="X62" s="281"/>
      <c r="Y62" s="326"/>
      <c r="Z62" s="115"/>
      <c r="AA62" s="99"/>
    </row>
    <row r="63" spans="1:27" ht="83.25" customHeight="1">
      <c r="A63" s="164" t="s">
        <v>84</v>
      </c>
      <c r="B63" s="380" t="s">
        <v>85</v>
      </c>
      <c r="C63" s="503" t="s">
        <v>86</v>
      </c>
      <c r="D63" s="504" t="s">
        <v>87</v>
      </c>
      <c r="E63" s="503" t="s">
        <v>88</v>
      </c>
      <c r="F63" s="505" t="s">
        <v>89</v>
      </c>
      <c r="G63" s="506">
        <v>1</v>
      </c>
      <c r="H63" s="506"/>
      <c r="I63" s="507">
        <v>1</v>
      </c>
      <c r="J63" s="508">
        <v>4</v>
      </c>
      <c r="K63" s="361">
        <f>+J63/J64</f>
        <v>0.14814814814814814</v>
      </c>
      <c r="L63" s="509">
        <v>8</v>
      </c>
      <c r="M63" s="96">
        <f>+L63/L64</f>
        <v>0.29629629629629628</v>
      </c>
      <c r="N63" s="509">
        <v>6</v>
      </c>
      <c r="O63" s="215">
        <v>0.22222222222222221</v>
      </c>
      <c r="P63" s="259">
        <f>K63</f>
        <v>0.14814814814814814</v>
      </c>
      <c r="Q63" s="134">
        <f>+M63</f>
        <v>0.29629629629629628</v>
      </c>
      <c r="R63" s="213">
        <v>0.22222222222222221</v>
      </c>
      <c r="S63" s="189" t="s">
        <v>387</v>
      </c>
      <c r="T63" s="211">
        <v>44440</v>
      </c>
      <c r="U63" s="214">
        <v>44561</v>
      </c>
      <c r="V63" s="200" t="s">
        <v>391</v>
      </c>
      <c r="W63" s="196">
        <f>P63+Q63+R63</f>
        <v>0.66666666666666663</v>
      </c>
      <c r="X63" s="280">
        <v>0.66659999999999997</v>
      </c>
      <c r="Y63" s="122" t="s">
        <v>395</v>
      </c>
      <c r="Z63" s="125"/>
      <c r="AA63" s="100"/>
    </row>
    <row r="64" spans="1:27" ht="87" customHeight="1">
      <c r="A64" s="165"/>
      <c r="B64" s="510"/>
      <c r="C64" s="503"/>
      <c r="D64" s="504"/>
      <c r="E64" s="503"/>
      <c r="F64" s="505" t="s">
        <v>90</v>
      </c>
      <c r="G64" s="506"/>
      <c r="H64" s="506"/>
      <c r="I64" s="507"/>
      <c r="J64" s="508">
        <v>27</v>
      </c>
      <c r="K64" s="361"/>
      <c r="L64" s="509">
        <v>27</v>
      </c>
      <c r="M64" s="97"/>
      <c r="N64" s="509">
        <v>27</v>
      </c>
      <c r="O64" s="215"/>
      <c r="P64" s="259"/>
      <c r="Q64" s="134"/>
      <c r="R64" s="213"/>
      <c r="S64" s="176"/>
      <c r="T64" s="134"/>
      <c r="U64" s="116"/>
      <c r="V64" s="201"/>
      <c r="W64" s="197"/>
      <c r="X64" s="281"/>
      <c r="Y64" s="123"/>
      <c r="Z64" s="125"/>
      <c r="AA64" s="100"/>
    </row>
    <row r="65" spans="1:27" ht="73.5" customHeight="1">
      <c r="A65" s="165"/>
      <c r="B65" s="510"/>
      <c r="C65" s="503" t="s">
        <v>91</v>
      </c>
      <c r="D65" s="511">
        <v>1</v>
      </c>
      <c r="E65" s="503" t="s">
        <v>92</v>
      </c>
      <c r="F65" s="505" t="s">
        <v>93</v>
      </c>
      <c r="G65" s="506">
        <v>0.28999999999999998</v>
      </c>
      <c r="H65" s="506"/>
      <c r="I65" s="507">
        <v>1</v>
      </c>
      <c r="J65" s="508">
        <v>7</v>
      </c>
      <c r="K65" s="381">
        <f>+J65/J66</f>
        <v>0.15909090909090909</v>
      </c>
      <c r="L65" s="509">
        <v>7</v>
      </c>
      <c r="M65" s="96">
        <f>+L65/L66</f>
        <v>0.15909090909090909</v>
      </c>
      <c r="N65" s="509">
        <v>4</v>
      </c>
      <c r="O65" s="215">
        <v>9.0909090909090912E-2</v>
      </c>
      <c r="P65" s="259">
        <f>K65</f>
        <v>0.15909090909090909</v>
      </c>
      <c r="Q65" s="134">
        <f>+M65</f>
        <v>0.15909090909090909</v>
      </c>
      <c r="R65" s="210">
        <v>9.0909090909090912E-2</v>
      </c>
      <c r="S65" s="189" t="s">
        <v>388</v>
      </c>
      <c r="T65" s="211">
        <v>44440</v>
      </c>
      <c r="U65" s="189">
        <v>44561</v>
      </c>
      <c r="V65" s="200" t="s">
        <v>392</v>
      </c>
      <c r="W65" s="196">
        <f>P65+Q65+R65</f>
        <v>0.40909090909090906</v>
      </c>
      <c r="X65" s="282">
        <v>0.40899999999999997</v>
      </c>
      <c r="Y65" s="122" t="s">
        <v>388</v>
      </c>
      <c r="Z65" s="126"/>
      <c r="AA65" s="100"/>
    </row>
    <row r="66" spans="1:27" ht="78" customHeight="1">
      <c r="A66" s="165"/>
      <c r="B66" s="510"/>
      <c r="C66" s="503"/>
      <c r="D66" s="511"/>
      <c r="E66" s="503"/>
      <c r="F66" s="505" t="s">
        <v>90</v>
      </c>
      <c r="G66" s="506"/>
      <c r="H66" s="506"/>
      <c r="I66" s="507"/>
      <c r="J66" s="508">
        <v>44</v>
      </c>
      <c r="K66" s="381"/>
      <c r="L66" s="509">
        <v>44</v>
      </c>
      <c r="M66" s="97"/>
      <c r="N66" s="509">
        <v>44</v>
      </c>
      <c r="O66" s="215"/>
      <c r="P66" s="259"/>
      <c r="Q66" s="134"/>
      <c r="R66" s="210"/>
      <c r="S66" s="176"/>
      <c r="T66" s="134"/>
      <c r="U66" s="176"/>
      <c r="V66" s="201"/>
      <c r="W66" s="197"/>
      <c r="X66" s="283"/>
      <c r="Y66" s="123"/>
      <c r="Z66" s="126"/>
      <c r="AA66" s="100"/>
    </row>
    <row r="67" spans="1:27" ht="84" customHeight="1">
      <c r="A67" s="165"/>
      <c r="B67" s="510"/>
      <c r="C67" s="512" t="s">
        <v>94</v>
      </c>
      <c r="D67" s="504" t="s">
        <v>0</v>
      </c>
      <c r="E67" s="512" t="s">
        <v>95</v>
      </c>
      <c r="F67" s="505" t="s">
        <v>93</v>
      </c>
      <c r="G67" s="513">
        <v>1</v>
      </c>
      <c r="H67" s="504"/>
      <c r="I67" s="507">
        <v>1</v>
      </c>
      <c r="J67" s="508">
        <v>0</v>
      </c>
      <c r="K67" s="381">
        <f>+J67/J68</f>
        <v>0</v>
      </c>
      <c r="L67" s="514">
        <v>3</v>
      </c>
      <c r="M67" s="515">
        <f>+L67/L68</f>
        <v>0.5</v>
      </c>
      <c r="N67" s="514">
        <v>2</v>
      </c>
      <c r="O67" s="177">
        <v>0.33333333333333331</v>
      </c>
      <c r="P67" s="259">
        <f>K67</f>
        <v>0</v>
      </c>
      <c r="Q67" s="134">
        <f>+M67</f>
        <v>0.5</v>
      </c>
      <c r="R67" s="179">
        <v>0.33333333333333331</v>
      </c>
      <c r="S67" s="175" t="s">
        <v>389</v>
      </c>
      <c r="T67" s="195" t="s">
        <v>372</v>
      </c>
      <c r="U67" s="189">
        <v>44561</v>
      </c>
      <c r="V67" s="200" t="s">
        <v>393</v>
      </c>
      <c r="W67" s="196">
        <f>P67+Q67+R67</f>
        <v>0.83333333333333326</v>
      </c>
      <c r="X67" s="104">
        <v>0.83330000000000004</v>
      </c>
      <c r="Y67" s="124" t="s">
        <v>396</v>
      </c>
      <c r="Z67" s="108"/>
      <c r="AA67" s="100"/>
    </row>
    <row r="68" spans="1:27" ht="71.25" customHeight="1">
      <c r="A68" s="165"/>
      <c r="B68" s="510"/>
      <c r="C68" s="512"/>
      <c r="D68" s="504"/>
      <c r="E68" s="512"/>
      <c r="F68" s="505" t="s">
        <v>90</v>
      </c>
      <c r="G68" s="504"/>
      <c r="H68" s="504"/>
      <c r="I68" s="507"/>
      <c r="J68" s="508">
        <v>6</v>
      </c>
      <c r="K68" s="381"/>
      <c r="L68" s="508">
        <v>6</v>
      </c>
      <c r="M68" s="516"/>
      <c r="N68" s="508">
        <v>6</v>
      </c>
      <c r="O68" s="178"/>
      <c r="P68" s="259"/>
      <c r="Q68" s="134"/>
      <c r="R68" s="180"/>
      <c r="S68" s="176"/>
      <c r="T68" s="97"/>
      <c r="U68" s="176"/>
      <c r="V68" s="201"/>
      <c r="W68" s="197"/>
      <c r="X68" s="105"/>
      <c r="Y68" s="124"/>
      <c r="Z68" s="108"/>
      <c r="AA68" s="100"/>
    </row>
    <row r="69" spans="1:27" ht="30" customHeight="1">
      <c r="A69" s="165"/>
      <c r="B69" s="510"/>
      <c r="C69" s="517" t="s">
        <v>96</v>
      </c>
      <c r="D69" s="380" t="s">
        <v>97</v>
      </c>
      <c r="E69" s="517" t="s">
        <v>98</v>
      </c>
      <c r="F69" s="505" t="s">
        <v>99</v>
      </c>
      <c r="G69" s="518">
        <v>0.6</v>
      </c>
      <c r="H69" s="519"/>
      <c r="I69" s="520">
        <v>0.7</v>
      </c>
      <c r="J69" s="508">
        <v>0</v>
      </c>
      <c r="K69" s="390">
        <f>+J69/J70</f>
        <v>0</v>
      </c>
      <c r="L69" s="514">
        <v>5</v>
      </c>
      <c r="M69" s="515">
        <f>+L69/L70</f>
        <v>1</v>
      </c>
      <c r="N69" s="514">
        <v>5</v>
      </c>
      <c r="O69" s="177">
        <v>0</v>
      </c>
      <c r="P69" s="585">
        <f>K69</f>
        <v>0</v>
      </c>
      <c r="Q69" s="134">
        <f>+M69</f>
        <v>1</v>
      </c>
      <c r="R69" s="179">
        <v>0</v>
      </c>
      <c r="S69" s="175" t="s">
        <v>390</v>
      </c>
      <c r="T69" s="195">
        <v>44440</v>
      </c>
      <c r="U69" s="189">
        <v>44561</v>
      </c>
      <c r="V69" s="200" t="s">
        <v>394</v>
      </c>
      <c r="W69" s="104">
        <f>P69+Q69+R69</f>
        <v>1</v>
      </c>
      <c r="X69" s="74">
        <f>Q69</f>
        <v>1</v>
      </c>
      <c r="Y69" s="124" t="s">
        <v>397</v>
      </c>
      <c r="Z69" s="108"/>
      <c r="AA69" s="100"/>
    </row>
    <row r="70" spans="1:27" ht="26.25" customHeight="1">
      <c r="A70" s="166"/>
      <c r="B70" s="384"/>
      <c r="C70" s="521"/>
      <c r="D70" s="384"/>
      <c r="E70" s="521"/>
      <c r="F70" s="505" t="s">
        <v>100</v>
      </c>
      <c r="G70" s="522"/>
      <c r="H70" s="523"/>
      <c r="I70" s="524"/>
      <c r="J70" s="508">
        <v>5</v>
      </c>
      <c r="K70" s="393"/>
      <c r="L70" s="508">
        <v>5</v>
      </c>
      <c r="M70" s="516"/>
      <c r="N70" s="508">
        <v>5</v>
      </c>
      <c r="O70" s="178"/>
      <c r="P70" s="586"/>
      <c r="Q70" s="134"/>
      <c r="R70" s="180"/>
      <c r="S70" s="176"/>
      <c r="T70" s="97"/>
      <c r="U70" s="176"/>
      <c r="V70" s="201"/>
      <c r="W70" s="105"/>
      <c r="X70" s="75"/>
      <c r="Y70" s="124"/>
      <c r="Z70" s="108"/>
      <c r="AA70" s="100"/>
    </row>
    <row r="71" spans="1:27" ht="104.25" customHeight="1">
      <c r="A71" s="164" t="s">
        <v>277</v>
      </c>
      <c r="B71" s="397" t="s">
        <v>264</v>
      </c>
      <c r="C71" s="517" t="s">
        <v>156</v>
      </c>
      <c r="D71" s="525" t="s">
        <v>266</v>
      </c>
      <c r="E71" s="512" t="s">
        <v>267</v>
      </c>
      <c r="F71" s="505" t="s">
        <v>271</v>
      </c>
      <c r="G71" s="526">
        <v>0.875</v>
      </c>
      <c r="H71" s="526"/>
      <c r="I71" s="520">
        <v>1</v>
      </c>
      <c r="J71" s="527">
        <v>570</v>
      </c>
      <c r="K71" s="390">
        <f>J71/J72</f>
        <v>0.82489146164978289</v>
      </c>
      <c r="L71" s="410">
        <v>600</v>
      </c>
      <c r="M71" s="90">
        <f>L71/L72</f>
        <v>0.86830680173661356</v>
      </c>
      <c r="N71" s="528">
        <v>564</v>
      </c>
      <c r="O71" s="297">
        <v>0.78770949720670391</v>
      </c>
      <c r="P71" s="587">
        <v>0.82499999999999996</v>
      </c>
      <c r="Q71" s="578">
        <f>M71</f>
        <v>0.86830680173661356</v>
      </c>
      <c r="R71" s="260">
        <v>0.78770949720670391</v>
      </c>
      <c r="S71" s="198" t="s">
        <v>311</v>
      </c>
      <c r="T71" s="190">
        <v>44440</v>
      </c>
      <c r="U71" s="192">
        <v>44561</v>
      </c>
      <c r="V71" s="102" t="s">
        <v>312</v>
      </c>
      <c r="W71" s="104">
        <f>(P71+Q71+R71)/3</f>
        <v>0.82700543298110585</v>
      </c>
      <c r="X71" s="74">
        <f>R71</f>
        <v>0.78770949720670391</v>
      </c>
      <c r="Y71" s="107" t="s">
        <v>313</v>
      </c>
      <c r="Z71" s="108"/>
      <c r="AA71" s="100"/>
    </row>
    <row r="72" spans="1:27" ht="95.25" customHeight="1">
      <c r="A72" s="165"/>
      <c r="B72" s="397"/>
      <c r="C72" s="521"/>
      <c r="D72" s="525"/>
      <c r="E72" s="512"/>
      <c r="F72" s="505" t="s">
        <v>272</v>
      </c>
      <c r="G72" s="526"/>
      <c r="H72" s="526"/>
      <c r="I72" s="524"/>
      <c r="J72" s="527">
        <v>691</v>
      </c>
      <c r="K72" s="393"/>
      <c r="L72" s="364">
        <v>691</v>
      </c>
      <c r="M72" s="90"/>
      <c r="N72" s="529">
        <v>716</v>
      </c>
      <c r="O72" s="298"/>
      <c r="P72" s="588"/>
      <c r="Q72" s="578"/>
      <c r="R72" s="261"/>
      <c r="S72" s="199"/>
      <c r="T72" s="191"/>
      <c r="U72" s="193"/>
      <c r="V72" s="103"/>
      <c r="W72" s="105"/>
      <c r="X72" s="75"/>
      <c r="Y72" s="107"/>
      <c r="Z72" s="108"/>
      <c r="AA72" s="100"/>
    </row>
    <row r="73" spans="1:27" ht="86.25" customHeight="1">
      <c r="A73" s="165"/>
      <c r="B73" s="397"/>
      <c r="C73" s="517" t="s">
        <v>265</v>
      </c>
      <c r="D73" s="525" t="s">
        <v>266</v>
      </c>
      <c r="E73" s="512" t="s">
        <v>268</v>
      </c>
      <c r="F73" s="505" t="s">
        <v>273</v>
      </c>
      <c r="G73" s="526">
        <v>0.14599999999999999</v>
      </c>
      <c r="H73" s="526"/>
      <c r="I73" s="520">
        <v>0.14000000000000001</v>
      </c>
      <c r="J73" s="527">
        <v>952682</v>
      </c>
      <c r="K73" s="390">
        <f>J73/J74</f>
        <v>0.19181175636809145</v>
      </c>
      <c r="L73" s="410">
        <f>4878260-4138833</f>
        <v>739427</v>
      </c>
      <c r="M73" s="134">
        <f>L73/L74</f>
        <v>0.15157597176042278</v>
      </c>
      <c r="N73" s="529">
        <v>934535</v>
      </c>
      <c r="O73" s="297">
        <v>0.2202026023697578</v>
      </c>
      <c r="P73" s="587">
        <v>0.192</v>
      </c>
      <c r="Q73" s="177">
        <f>M73</f>
        <v>0.15157597176042278</v>
      </c>
      <c r="R73" s="260">
        <v>0.2202026023697578</v>
      </c>
      <c r="S73" s="194" t="s">
        <v>311</v>
      </c>
      <c r="T73" s="190">
        <v>44440</v>
      </c>
      <c r="U73" s="192">
        <v>44561</v>
      </c>
      <c r="V73" s="106" t="s">
        <v>312</v>
      </c>
      <c r="W73" s="104">
        <f>(K73+M73+O73)/3</f>
        <v>0.18786344349942405</v>
      </c>
      <c r="X73" s="74">
        <f>+I73/W73</f>
        <v>0.74522215388024238</v>
      </c>
      <c r="Y73" s="107" t="s">
        <v>314</v>
      </c>
      <c r="Z73" s="108"/>
      <c r="AA73" s="100"/>
    </row>
    <row r="74" spans="1:27" ht="23.25" customHeight="1">
      <c r="A74" s="165"/>
      <c r="B74" s="397"/>
      <c r="C74" s="521"/>
      <c r="D74" s="525"/>
      <c r="E74" s="512"/>
      <c r="F74" s="505" t="s">
        <v>274</v>
      </c>
      <c r="G74" s="526"/>
      <c r="H74" s="526"/>
      <c r="I74" s="524"/>
      <c r="J74" s="527">
        <v>4966755</v>
      </c>
      <c r="K74" s="393"/>
      <c r="L74" s="410">
        <v>4878260</v>
      </c>
      <c r="M74" s="134"/>
      <c r="N74" s="529">
        <v>4243978</v>
      </c>
      <c r="O74" s="298"/>
      <c r="P74" s="588"/>
      <c r="Q74" s="178"/>
      <c r="R74" s="261"/>
      <c r="S74" s="194"/>
      <c r="T74" s="191"/>
      <c r="U74" s="193"/>
      <c r="V74" s="106"/>
      <c r="W74" s="105"/>
      <c r="X74" s="75"/>
      <c r="Y74" s="107"/>
      <c r="Z74" s="108"/>
      <c r="AA74" s="100"/>
    </row>
    <row r="75" spans="1:27" ht="53.25" customHeight="1">
      <c r="A75" s="165"/>
      <c r="B75" s="397"/>
      <c r="C75" s="517" t="s">
        <v>269</v>
      </c>
      <c r="D75" s="525" t="s">
        <v>266</v>
      </c>
      <c r="E75" s="517" t="s">
        <v>270</v>
      </c>
      <c r="F75" s="505" t="s">
        <v>275</v>
      </c>
      <c r="G75" s="530">
        <v>0.96299999999999997</v>
      </c>
      <c r="H75" s="530">
        <f>G75/G76</f>
        <v>1.4815384615384616E-2</v>
      </c>
      <c r="I75" s="520">
        <v>0.99</v>
      </c>
      <c r="J75" s="527">
        <v>2750</v>
      </c>
      <c r="K75" s="390">
        <f>J75/J76</f>
        <v>0.95486111111111116</v>
      </c>
      <c r="L75" s="410">
        <v>2916.5</v>
      </c>
      <c r="M75" s="90">
        <f>L75/L76</f>
        <v>0.98797425474254741</v>
      </c>
      <c r="N75" s="529">
        <v>24823</v>
      </c>
      <c r="O75" s="297">
        <v>0.94197783849423189</v>
      </c>
      <c r="P75" s="587">
        <v>0.95499999999999996</v>
      </c>
      <c r="Q75" s="177">
        <f>M75</f>
        <v>0.98797425474254741</v>
      </c>
      <c r="R75" s="260">
        <v>0.94197783849423189</v>
      </c>
      <c r="S75" s="194" t="s">
        <v>311</v>
      </c>
      <c r="T75" s="190">
        <v>44440</v>
      </c>
      <c r="U75" s="192">
        <v>44561</v>
      </c>
      <c r="V75" s="106" t="s">
        <v>312</v>
      </c>
      <c r="W75" s="104">
        <f>(P75+Q75+R75)/3</f>
        <v>0.96165069774559309</v>
      </c>
      <c r="X75" s="104">
        <f>R75</f>
        <v>0.94197783849423189</v>
      </c>
      <c r="Y75" s="107" t="s">
        <v>315</v>
      </c>
      <c r="Z75" s="108"/>
      <c r="AA75" s="100"/>
    </row>
    <row r="76" spans="1:27" ht="60" customHeight="1" thickBot="1">
      <c r="A76" s="166"/>
      <c r="B76" s="397"/>
      <c r="C76" s="521"/>
      <c r="D76" s="525"/>
      <c r="E76" s="521"/>
      <c r="F76" s="531" t="s">
        <v>276</v>
      </c>
      <c r="G76" s="530">
        <v>65</v>
      </c>
      <c r="H76" s="530"/>
      <c r="I76" s="524"/>
      <c r="J76" s="527">
        <v>2880</v>
      </c>
      <c r="K76" s="393"/>
      <c r="L76" s="410">
        <v>2952</v>
      </c>
      <c r="M76" s="90"/>
      <c r="N76" s="529">
        <v>26352</v>
      </c>
      <c r="O76" s="298"/>
      <c r="P76" s="588"/>
      <c r="Q76" s="589"/>
      <c r="R76" s="261"/>
      <c r="S76" s="194"/>
      <c r="T76" s="191"/>
      <c r="U76" s="193"/>
      <c r="V76" s="106"/>
      <c r="W76" s="109"/>
      <c r="X76" s="109"/>
      <c r="Y76" s="107"/>
      <c r="Z76" s="108"/>
      <c r="AA76" s="100"/>
    </row>
    <row r="77" spans="1:27" ht="22.5" customHeight="1">
      <c r="A77" s="163" t="s">
        <v>178</v>
      </c>
      <c r="B77" s="397" t="s">
        <v>151</v>
      </c>
      <c r="C77" s="415" t="s">
        <v>152</v>
      </c>
      <c r="D77" s="399" t="s">
        <v>28</v>
      </c>
      <c r="E77" s="371" t="s">
        <v>153</v>
      </c>
      <c r="F77" s="532" t="s">
        <v>154</v>
      </c>
      <c r="G77" s="530">
        <v>0.999</v>
      </c>
      <c r="H77" s="530"/>
      <c r="I77" s="533">
        <v>1</v>
      </c>
      <c r="J77" s="534">
        <v>42064</v>
      </c>
      <c r="K77" s="535">
        <f>J77/J78</f>
        <v>1</v>
      </c>
      <c r="L77" s="534">
        <v>42316</v>
      </c>
      <c r="M77" s="536">
        <f>L77/L78</f>
        <v>1</v>
      </c>
      <c r="N77" s="534">
        <v>43030</v>
      </c>
      <c r="O77" s="76">
        <f>N77/N78</f>
        <v>1</v>
      </c>
      <c r="P77" s="535">
        <f>(+K77/I77)*33.33%</f>
        <v>0.33329999999999999</v>
      </c>
      <c r="Q77" s="590">
        <f>(+M77/I77)*33.33%</f>
        <v>0.33329999999999999</v>
      </c>
      <c r="R77" s="590">
        <f>(+O77/I77)*33.33%</f>
        <v>0.33329999999999999</v>
      </c>
      <c r="S77" s="328" t="s">
        <v>320</v>
      </c>
      <c r="T77" s="190">
        <v>44440</v>
      </c>
      <c r="U77" s="192">
        <v>44561</v>
      </c>
      <c r="V77" s="329" t="s">
        <v>321</v>
      </c>
      <c r="W77" s="330">
        <f>(P77+Q77+R77)</f>
        <v>0.99990000000000001</v>
      </c>
      <c r="X77" s="330">
        <f>O77/I77</f>
        <v>1</v>
      </c>
      <c r="Y77" s="331" t="s">
        <v>328</v>
      </c>
      <c r="Z77" s="108"/>
      <c r="AA77" s="100"/>
    </row>
    <row r="78" spans="1:27" ht="25.5" customHeight="1" thickBot="1">
      <c r="A78" s="163"/>
      <c r="B78" s="397"/>
      <c r="C78" s="415"/>
      <c r="D78" s="405"/>
      <c r="E78" s="373"/>
      <c r="F78" s="532" t="s">
        <v>155</v>
      </c>
      <c r="G78" s="530"/>
      <c r="H78" s="530"/>
      <c r="I78" s="537"/>
      <c r="J78" s="364">
        <v>42064</v>
      </c>
      <c r="K78" s="538"/>
      <c r="L78" s="364">
        <v>42316</v>
      </c>
      <c r="M78" s="168"/>
      <c r="N78" s="364">
        <v>43030</v>
      </c>
      <c r="O78" s="77"/>
      <c r="P78" s="538"/>
      <c r="Q78" s="160"/>
      <c r="R78" s="160"/>
      <c r="S78" s="332"/>
      <c r="T78" s="191"/>
      <c r="U78" s="193"/>
      <c r="V78" s="333"/>
      <c r="W78" s="73"/>
      <c r="X78" s="73"/>
      <c r="Y78" s="334"/>
      <c r="Z78" s="108"/>
      <c r="AA78" s="100"/>
    </row>
    <row r="79" spans="1:27" ht="22.5" customHeight="1">
      <c r="A79" s="163"/>
      <c r="B79" s="397"/>
      <c r="C79" s="415" t="s">
        <v>156</v>
      </c>
      <c r="D79" s="399" t="s">
        <v>87</v>
      </c>
      <c r="E79" s="539" t="s">
        <v>157</v>
      </c>
      <c r="F79" s="539" t="s">
        <v>256</v>
      </c>
      <c r="G79" s="540" t="s">
        <v>257</v>
      </c>
      <c r="H79" s="121" t="e">
        <f>+G79*100/G80</f>
        <v>#VALUE!</v>
      </c>
      <c r="I79" s="539" t="s">
        <v>256</v>
      </c>
      <c r="J79" s="541">
        <v>31.94</v>
      </c>
      <c r="K79" s="542">
        <f>J79/J80</f>
        <v>3.548888888888889</v>
      </c>
      <c r="L79" s="364">
        <v>27.52</v>
      </c>
      <c r="M79" s="543">
        <f>L79/L80</f>
        <v>3.0577777777777779</v>
      </c>
      <c r="N79" s="364">
        <v>34.42</v>
      </c>
      <c r="O79" s="78">
        <f>N79/N80</f>
        <v>3.8244444444444445</v>
      </c>
      <c r="P79" s="535">
        <f>IF(K79&lt;=5,0.3333,"Valor IRCA mayor a 5")</f>
        <v>0.33329999999999999</v>
      </c>
      <c r="Q79" s="578">
        <f>IF(M79&lt;=5,0.3333,"Valor IRCA mayor a 5")</f>
        <v>0.33329999999999999</v>
      </c>
      <c r="R79" s="578">
        <f>IF(O79&lt;=5,0.3333,"Valor IRCA mayor a 5")</f>
        <v>0.33329999999999999</v>
      </c>
      <c r="S79" s="335" t="s">
        <v>320</v>
      </c>
      <c r="T79" s="190">
        <v>44440</v>
      </c>
      <c r="U79" s="192">
        <v>44561</v>
      </c>
      <c r="V79" s="102" t="s">
        <v>322</v>
      </c>
      <c r="W79" s="336">
        <v>3.48</v>
      </c>
      <c r="X79" s="330">
        <v>1</v>
      </c>
      <c r="Y79" s="337" t="s">
        <v>329</v>
      </c>
      <c r="Z79" s="108"/>
      <c r="AA79" s="100"/>
    </row>
    <row r="80" spans="1:27" ht="18" customHeight="1" thickBot="1">
      <c r="A80" s="163"/>
      <c r="B80" s="397"/>
      <c r="C80" s="415"/>
      <c r="D80" s="405"/>
      <c r="E80" s="539"/>
      <c r="F80" s="539"/>
      <c r="G80" s="540">
        <v>16</v>
      </c>
      <c r="H80" s="121"/>
      <c r="I80" s="539"/>
      <c r="J80" s="541">
        <v>9</v>
      </c>
      <c r="K80" s="544"/>
      <c r="L80" s="364">
        <v>9</v>
      </c>
      <c r="M80" s="545"/>
      <c r="N80" s="364">
        <v>9</v>
      </c>
      <c r="O80" s="79"/>
      <c r="P80" s="538"/>
      <c r="Q80" s="578"/>
      <c r="R80" s="578"/>
      <c r="S80" s="332"/>
      <c r="T80" s="191"/>
      <c r="U80" s="193"/>
      <c r="V80" s="103"/>
      <c r="W80" s="338"/>
      <c r="X80" s="73"/>
      <c r="Y80" s="334"/>
      <c r="Z80" s="108"/>
      <c r="AA80" s="100"/>
    </row>
    <row r="81" spans="1:27" ht="33" customHeight="1">
      <c r="A81" s="163"/>
      <c r="B81" s="397"/>
      <c r="C81" s="397" t="s">
        <v>158</v>
      </c>
      <c r="D81" s="399" t="s">
        <v>28</v>
      </c>
      <c r="E81" s="546" t="s">
        <v>159</v>
      </c>
      <c r="F81" s="547" t="s">
        <v>160</v>
      </c>
      <c r="G81" s="530">
        <v>0.99199999999999999</v>
      </c>
      <c r="H81" s="530">
        <f>+G81/G82*100</f>
        <v>8.2666666666666657</v>
      </c>
      <c r="I81" s="155">
        <v>0.998</v>
      </c>
      <c r="J81" s="364">
        <v>23.7</v>
      </c>
      <c r="K81" s="535">
        <f>J81/J82</f>
        <v>0.98749999999999993</v>
      </c>
      <c r="L81" s="364">
        <v>23.74</v>
      </c>
      <c r="M81" s="155">
        <f>L81/L82</f>
        <v>0.98916666666666664</v>
      </c>
      <c r="N81" s="364">
        <v>23.45</v>
      </c>
      <c r="O81" s="64">
        <f>N81/N82</f>
        <v>0.9770833333333333</v>
      </c>
      <c r="P81" s="535">
        <f>(K81/I81)*33.33%</f>
        <v>0.32979333667334665</v>
      </c>
      <c r="Q81" s="578">
        <f>(M81/I81)*33.33%</f>
        <v>0.33034994989979954</v>
      </c>
      <c r="R81" s="181">
        <f>(O81/I81)*33.33%</f>
        <v>0.32631450400801604</v>
      </c>
      <c r="S81" s="335" t="s">
        <v>320</v>
      </c>
      <c r="T81" s="190">
        <v>44440</v>
      </c>
      <c r="U81" s="192">
        <v>44561</v>
      </c>
      <c r="V81" s="333" t="s">
        <v>323</v>
      </c>
      <c r="W81" s="330">
        <v>0.98458333333333325</v>
      </c>
      <c r="X81" s="330">
        <v>0.97904141616566465</v>
      </c>
      <c r="Y81" s="337" t="s">
        <v>330</v>
      </c>
      <c r="Z81" s="108"/>
      <c r="AA81" s="100"/>
    </row>
    <row r="82" spans="1:27" ht="25.5" customHeight="1" thickBot="1">
      <c r="A82" s="163"/>
      <c r="B82" s="397"/>
      <c r="C82" s="397"/>
      <c r="D82" s="405"/>
      <c r="E82" s="373"/>
      <c r="F82" s="59">
        <v>24</v>
      </c>
      <c r="G82" s="530">
        <v>12</v>
      </c>
      <c r="H82" s="530"/>
      <c r="I82" s="156"/>
      <c r="J82" s="364">
        <v>24</v>
      </c>
      <c r="K82" s="538"/>
      <c r="L82" s="364">
        <v>24</v>
      </c>
      <c r="M82" s="156"/>
      <c r="N82" s="364">
        <v>24</v>
      </c>
      <c r="O82" s="65"/>
      <c r="P82" s="383"/>
      <c r="Q82" s="578"/>
      <c r="R82" s="591"/>
      <c r="S82" s="332"/>
      <c r="T82" s="191"/>
      <c r="U82" s="193"/>
      <c r="V82" s="333"/>
      <c r="W82" s="73"/>
      <c r="X82" s="73"/>
      <c r="Y82" s="334"/>
      <c r="Z82" s="108"/>
      <c r="AA82" s="100"/>
    </row>
    <row r="83" spans="1:27" ht="29.25" customHeight="1">
      <c r="A83" s="163"/>
      <c r="B83" s="397"/>
      <c r="C83" s="397" t="s">
        <v>161</v>
      </c>
      <c r="D83" s="399" t="s">
        <v>28</v>
      </c>
      <c r="E83" s="371" t="s">
        <v>162</v>
      </c>
      <c r="F83" s="59" t="s">
        <v>163</v>
      </c>
      <c r="G83" s="530" t="s">
        <v>164</v>
      </c>
      <c r="H83" s="530"/>
      <c r="I83" s="335">
        <v>0.4</v>
      </c>
      <c r="J83" s="60">
        <f>3034922.5767306-2013074</f>
        <v>1021848.5767306001</v>
      </c>
      <c r="K83" s="535">
        <f>J83/J84</f>
        <v>0.33669675284810607</v>
      </c>
      <c r="L83" s="364">
        <f>3033556.03990352-2008862</f>
        <v>1024694.0399035201</v>
      </c>
      <c r="M83" s="155">
        <f>L83/L84</f>
        <v>0.33778642175211299</v>
      </c>
      <c r="N83" s="364">
        <v>1007672.2208859562</v>
      </c>
      <c r="O83" s="64">
        <f>N83/N84</f>
        <v>0.32467158166199694</v>
      </c>
      <c r="P83" s="535">
        <f>IF(K83&lt;=I83,33.33%,(I83/K83)*33.33%)</f>
        <v>0.33329999999999999</v>
      </c>
      <c r="Q83" s="578">
        <f>IF(M83&lt;=I83,33.33%,(I83/M83)*33.33%)</f>
        <v>0.33329999999999999</v>
      </c>
      <c r="R83" s="181">
        <f>IF(O83&lt;=I83,33.33%,(J83/N83)*33.33%)</f>
        <v>0.33329999999999999</v>
      </c>
      <c r="S83" s="335" t="s">
        <v>320</v>
      </c>
      <c r="T83" s="190">
        <v>44440</v>
      </c>
      <c r="U83" s="192">
        <v>44561</v>
      </c>
      <c r="V83" s="333" t="s">
        <v>324</v>
      </c>
      <c r="W83" s="330">
        <v>0.3330515854207387</v>
      </c>
      <c r="X83" s="330">
        <v>1</v>
      </c>
      <c r="Y83" s="337" t="s">
        <v>331</v>
      </c>
      <c r="Z83" s="108"/>
      <c r="AA83" s="100"/>
    </row>
    <row r="84" spans="1:27" ht="42" customHeight="1" thickBot="1">
      <c r="A84" s="163"/>
      <c r="B84" s="397"/>
      <c r="C84" s="397"/>
      <c r="D84" s="405"/>
      <c r="E84" s="373"/>
      <c r="F84" s="59" t="s">
        <v>165</v>
      </c>
      <c r="G84" s="530"/>
      <c r="H84" s="530"/>
      <c r="I84" s="332"/>
      <c r="J84" s="364">
        <v>3034922.5767306001</v>
      </c>
      <c r="K84" s="538"/>
      <c r="L84" s="364">
        <v>3033556.0399035201</v>
      </c>
      <c r="M84" s="156"/>
      <c r="N84" s="364">
        <v>3103666.2208859562</v>
      </c>
      <c r="O84" s="65"/>
      <c r="P84" s="383"/>
      <c r="Q84" s="578"/>
      <c r="R84" s="591"/>
      <c r="S84" s="332"/>
      <c r="T84" s="191"/>
      <c r="U84" s="193"/>
      <c r="V84" s="333"/>
      <c r="W84" s="73"/>
      <c r="X84" s="73"/>
      <c r="Y84" s="334"/>
      <c r="Z84" s="108"/>
      <c r="AA84" s="100"/>
    </row>
    <row r="85" spans="1:27" ht="32.25" customHeight="1">
      <c r="A85" s="163"/>
      <c r="B85" s="397"/>
      <c r="C85" s="415" t="s">
        <v>166</v>
      </c>
      <c r="D85" s="399" t="s">
        <v>97</v>
      </c>
      <c r="E85" s="399" t="s">
        <v>167</v>
      </c>
      <c r="F85" s="59" t="s">
        <v>168</v>
      </c>
      <c r="G85" s="548">
        <v>3.4000000000000002E-4</v>
      </c>
      <c r="H85" s="548">
        <f>+G85/G86*100</f>
        <v>2.8333333333333335E-3</v>
      </c>
      <c r="I85" s="155">
        <v>4.0000000000000001E-3</v>
      </c>
      <c r="J85" s="364">
        <v>52</v>
      </c>
      <c r="K85" s="535">
        <f>J85/J86</f>
        <v>1.2362114872575124E-3</v>
      </c>
      <c r="L85" s="364">
        <v>55</v>
      </c>
      <c r="M85" s="155">
        <f>L85/L86</f>
        <v>1.2997447773891672E-3</v>
      </c>
      <c r="N85" s="364">
        <v>69</v>
      </c>
      <c r="O85" s="64">
        <f>N85/N86</f>
        <v>1.603532419242389E-3</v>
      </c>
      <c r="P85" s="535">
        <f>IF(K85&lt;=I85,33.33%,(I85/K85)*33.33%)</f>
        <v>0.33329999999999999</v>
      </c>
      <c r="Q85" s="578">
        <f>IF(M85&lt;=I85,33.33%,(I85/M85)*33.33%)</f>
        <v>0.33329999999999999</v>
      </c>
      <c r="R85" s="181">
        <f>IF(O85&lt;=I85,33.33%,(J85/N85)*33.33%)</f>
        <v>0.33329999999999999</v>
      </c>
      <c r="S85" s="339" t="s">
        <v>320</v>
      </c>
      <c r="T85" s="190">
        <v>44440</v>
      </c>
      <c r="U85" s="192">
        <v>44561</v>
      </c>
      <c r="V85" s="333" t="s">
        <v>325</v>
      </c>
      <c r="W85" s="340">
        <v>1.4E-3</v>
      </c>
      <c r="X85" s="330">
        <v>1</v>
      </c>
      <c r="Y85" s="337" t="s">
        <v>332</v>
      </c>
      <c r="Z85" s="108"/>
      <c r="AA85" s="100"/>
    </row>
    <row r="86" spans="1:27" ht="35.25" customHeight="1" thickBot="1">
      <c r="A86" s="163"/>
      <c r="B86" s="397"/>
      <c r="C86" s="415"/>
      <c r="D86" s="405"/>
      <c r="E86" s="405"/>
      <c r="F86" s="59" t="s">
        <v>169</v>
      </c>
      <c r="G86" s="548">
        <v>12</v>
      </c>
      <c r="H86" s="548"/>
      <c r="I86" s="156"/>
      <c r="J86" s="364">
        <v>42064</v>
      </c>
      <c r="K86" s="538"/>
      <c r="L86" s="364">
        <v>42316</v>
      </c>
      <c r="M86" s="156"/>
      <c r="N86" s="364">
        <f>N77</f>
        <v>43030</v>
      </c>
      <c r="O86" s="65"/>
      <c r="P86" s="383"/>
      <c r="Q86" s="578"/>
      <c r="R86" s="591"/>
      <c r="S86" s="199"/>
      <c r="T86" s="191"/>
      <c r="U86" s="193"/>
      <c r="V86" s="333"/>
      <c r="W86" s="341"/>
      <c r="X86" s="73"/>
      <c r="Y86" s="334"/>
      <c r="Z86" s="108"/>
      <c r="AA86" s="100"/>
    </row>
    <row r="87" spans="1:27" ht="41.25" customHeight="1">
      <c r="A87" s="163"/>
      <c r="B87" s="397"/>
      <c r="C87" s="415" t="s">
        <v>170</v>
      </c>
      <c r="D87" s="399" t="s">
        <v>87</v>
      </c>
      <c r="E87" s="354" t="s">
        <v>171</v>
      </c>
      <c r="F87" s="59" t="s">
        <v>172</v>
      </c>
      <c r="G87" s="359">
        <v>1</v>
      </c>
      <c r="H87" s="262">
        <f>+G87/G88*100</f>
        <v>8.3333333333333321</v>
      </c>
      <c r="I87" s="421">
        <v>1</v>
      </c>
      <c r="J87" s="364">
        <v>819</v>
      </c>
      <c r="K87" s="535">
        <f>J87/J88</f>
        <v>1</v>
      </c>
      <c r="L87" s="364">
        <v>554</v>
      </c>
      <c r="M87" s="167">
        <f>L87/L88</f>
        <v>1</v>
      </c>
      <c r="N87" s="364">
        <v>776</v>
      </c>
      <c r="O87" s="64">
        <f>N87/N88</f>
        <v>1</v>
      </c>
      <c r="P87" s="535">
        <f>(+I87/G87)*33.33%</f>
        <v>0.33329999999999999</v>
      </c>
      <c r="Q87" s="578">
        <f>(+M87/G87)*33.33%</f>
        <v>0.33329999999999999</v>
      </c>
      <c r="R87" s="181">
        <f>(+O87/I87)*33.33%</f>
        <v>0.33329999999999999</v>
      </c>
      <c r="S87" s="335" t="s">
        <v>320</v>
      </c>
      <c r="T87" s="190">
        <v>44440</v>
      </c>
      <c r="U87" s="192">
        <v>44561</v>
      </c>
      <c r="V87" s="333" t="s">
        <v>326</v>
      </c>
      <c r="W87" s="330">
        <v>0.99990000000000001</v>
      </c>
      <c r="X87" s="330">
        <v>1</v>
      </c>
      <c r="Y87" s="337" t="s">
        <v>333</v>
      </c>
      <c r="Z87" s="108"/>
      <c r="AA87" s="100"/>
    </row>
    <row r="88" spans="1:27" ht="37.5" customHeight="1" thickBot="1">
      <c r="A88" s="163"/>
      <c r="B88" s="397"/>
      <c r="C88" s="415"/>
      <c r="D88" s="405"/>
      <c r="E88" s="355"/>
      <c r="F88" s="59" t="s">
        <v>173</v>
      </c>
      <c r="G88" s="262">
        <v>12</v>
      </c>
      <c r="H88" s="262"/>
      <c r="I88" s="423"/>
      <c r="J88" s="364">
        <v>819</v>
      </c>
      <c r="K88" s="538"/>
      <c r="L88" s="364">
        <v>554</v>
      </c>
      <c r="M88" s="168"/>
      <c r="N88" s="364">
        <v>776</v>
      </c>
      <c r="O88" s="65"/>
      <c r="P88" s="383"/>
      <c r="Q88" s="578"/>
      <c r="R88" s="591"/>
      <c r="S88" s="332"/>
      <c r="T88" s="191"/>
      <c r="U88" s="193"/>
      <c r="V88" s="333"/>
      <c r="W88" s="73"/>
      <c r="X88" s="73"/>
      <c r="Y88" s="334"/>
      <c r="Z88" s="108"/>
      <c r="AA88" s="100"/>
    </row>
    <row r="89" spans="1:27" ht="38.25" customHeight="1">
      <c r="A89" s="163"/>
      <c r="B89" s="397"/>
      <c r="C89" s="415" t="s">
        <v>174</v>
      </c>
      <c r="D89" s="399" t="s">
        <v>28</v>
      </c>
      <c r="E89" s="371" t="s">
        <v>175</v>
      </c>
      <c r="F89" s="59" t="s">
        <v>176</v>
      </c>
      <c r="G89" s="530">
        <v>0.30399999999999999</v>
      </c>
      <c r="H89" s="530">
        <f>G89/G90</f>
        <v>4.6769230769230768E-3</v>
      </c>
      <c r="I89" s="421">
        <v>1</v>
      </c>
      <c r="J89" s="364">
        <v>0</v>
      </c>
      <c r="K89" s="535">
        <f>J89/J90</f>
        <v>0</v>
      </c>
      <c r="L89" s="364">
        <v>962.8</v>
      </c>
      <c r="M89" s="549">
        <f>L89/L90</f>
        <v>1.4304391751351992</v>
      </c>
      <c r="N89" s="364">
        <v>3184.45</v>
      </c>
      <c r="O89" s="64">
        <f>N89/N90</f>
        <v>4.7311612289772382</v>
      </c>
      <c r="P89" s="533">
        <f>(K89/I89)*33.33%</f>
        <v>0</v>
      </c>
      <c r="Q89" s="418">
        <f>(M89/I89)*33.33%</f>
        <v>0.47676537707256189</v>
      </c>
      <c r="R89" s="181">
        <f>(O89/I89)*33.33%</f>
        <v>1.5768960376181134</v>
      </c>
      <c r="S89" s="335" t="s">
        <v>320</v>
      </c>
      <c r="T89" s="190">
        <v>44440</v>
      </c>
      <c r="U89" s="192">
        <v>44561</v>
      </c>
      <c r="V89" s="342" t="s">
        <v>327</v>
      </c>
      <c r="W89" s="330">
        <v>1</v>
      </c>
      <c r="X89" s="330">
        <v>1</v>
      </c>
      <c r="Y89" s="337" t="s">
        <v>334</v>
      </c>
      <c r="Z89" s="68"/>
      <c r="AA89" s="354"/>
    </row>
    <row r="90" spans="1:27" ht="23.25" thickBot="1">
      <c r="A90" s="163"/>
      <c r="B90" s="397"/>
      <c r="C90" s="415"/>
      <c r="D90" s="405"/>
      <c r="E90" s="373"/>
      <c r="F90" s="59" t="s">
        <v>177</v>
      </c>
      <c r="G90" s="530">
        <v>65</v>
      </c>
      <c r="H90" s="530"/>
      <c r="I90" s="423"/>
      <c r="J90" s="550">
        <v>673.08</v>
      </c>
      <c r="K90" s="538"/>
      <c r="L90" s="550">
        <v>673.08</v>
      </c>
      <c r="M90" s="551"/>
      <c r="N90" s="364">
        <v>673.08</v>
      </c>
      <c r="O90" s="65"/>
      <c r="P90" s="383"/>
      <c r="Q90" s="592"/>
      <c r="R90" s="591"/>
      <c r="S90" s="343"/>
      <c r="T90" s="191"/>
      <c r="U90" s="193"/>
      <c r="V90" s="344"/>
      <c r="W90" s="73"/>
      <c r="X90" s="73"/>
      <c r="Y90" s="345"/>
      <c r="Z90" s="69"/>
      <c r="AA90" s="355"/>
    </row>
    <row r="91" spans="1:27" ht="22.5" customHeight="1">
      <c r="A91" s="163" t="s">
        <v>179</v>
      </c>
      <c r="B91" s="397" t="s">
        <v>180</v>
      </c>
      <c r="C91" s="415" t="s">
        <v>181</v>
      </c>
      <c r="D91" s="266" t="s">
        <v>28</v>
      </c>
      <c r="E91" s="265" t="s">
        <v>182</v>
      </c>
      <c r="F91" s="58" t="s">
        <v>183</v>
      </c>
      <c r="G91" s="530">
        <v>0.98899999999999999</v>
      </c>
      <c r="H91" s="530">
        <f>G91/G92</f>
        <v>1.5215384615384615E-2</v>
      </c>
      <c r="I91" s="552">
        <v>0.995</v>
      </c>
      <c r="J91" s="534">
        <v>39333</v>
      </c>
      <c r="K91" s="553">
        <f>J91/J92</f>
        <v>0.9923303983651639</v>
      </c>
      <c r="L91" s="534">
        <v>39535</v>
      </c>
      <c r="M91" s="554">
        <f>L91/L92</f>
        <v>0.99000851404817947</v>
      </c>
      <c r="N91" s="364">
        <v>40187</v>
      </c>
      <c r="O91" s="64">
        <f>N91/N92</f>
        <v>0.9998507202746747</v>
      </c>
      <c r="P91" s="590">
        <f>(K91/I91)*33.33%</f>
        <v>0.33240575052774785</v>
      </c>
      <c r="Q91" s="590">
        <f>(M91/I91)*33.33%</f>
        <v>0.33162797762036</v>
      </c>
      <c r="R91" s="183">
        <v>0.33492486941462213</v>
      </c>
      <c r="S91" s="346" t="s">
        <v>320</v>
      </c>
      <c r="T91" s="190">
        <v>44440</v>
      </c>
      <c r="U91" s="192">
        <v>44561</v>
      </c>
      <c r="V91" s="329" t="s">
        <v>335</v>
      </c>
      <c r="W91" s="330">
        <v>0.99406321089600613</v>
      </c>
      <c r="X91" s="330">
        <v>0.99498343120420052</v>
      </c>
      <c r="Y91" s="331" t="s">
        <v>340</v>
      </c>
      <c r="Z91" s="108"/>
      <c r="AA91" s="100"/>
    </row>
    <row r="92" spans="1:27" ht="11.25" customHeight="1" thickBot="1">
      <c r="A92" s="163"/>
      <c r="B92" s="397"/>
      <c r="C92" s="415"/>
      <c r="D92" s="266"/>
      <c r="E92" s="265"/>
      <c r="F92" s="58" t="s">
        <v>184</v>
      </c>
      <c r="G92" s="530">
        <v>65</v>
      </c>
      <c r="H92" s="530"/>
      <c r="I92" s="552"/>
      <c r="J92" s="364">
        <v>39637</v>
      </c>
      <c r="K92" s="555"/>
      <c r="L92" s="364">
        <v>39934</v>
      </c>
      <c r="M92" s="156"/>
      <c r="N92" s="364">
        <v>40193</v>
      </c>
      <c r="O92" s="65"/>
      <c r="P92" s="160"/>
      <c r="Q92" s="160"/>
      <c r="R92" s="593"/>
      <c r="S92" s="199"/>
      <c r="T92" s="191"/>
      <c r="U92" s="193"/>
      <c r="V92" s="333"/>
      <c r="W92" s="73"/>
      <c r="X92" s="73"/>
      <c r="Y92" s="334"/>
      <c r="Z92" s="108"/>
      <c r="AA92" s="100"/>
    </row>
    <row r="93" spans="1:27" ht="18" customHeight="1">
      <c r="A93" s="163"/>
      <c r="B93" s="397"/>
      <c r="C93" s="415" t="s">
        <v>185</v>
      </c>
      <c r="D93" s="266" t="s">
        <v>28</v>
      </c>
      <c r="E93" s="265" t="s">
        <v>186</v>
      </c>
      <c r="F93" s="265" t="s">
        <v>187</v>
      </c>
      <c r="G93" s="530">
        <v>4.9000000000000002E-2</v>
      </c>
      <c r="H93" s="530">
        <f>G93/G94</f>
        <v>7.5384615384615388E-4</v>
      </c>
      <c r="I93" s="106">
        <v>0.04</v>
      </c>
      <c r="J93" s="53">
        <v>1</v>
      </c>
      <c r="K93" s="553">
        <f>J93-J94</f>
        <v>3.0000000000000027E-2</v>
      </c>
      <c r="L93" s="53">
        <v>1</v>
      </c>
      <c r="M93" s="533">
        <f>L93-L94</f>
        <v>4.0000000000000036E-2</v>
      </c>
      <c r="N93" s="364">
        <v>1</v>
      </c>
      <c r="O93" s="66">
        <f>N93-N94</f>
        <v>4.0000000000000036E-2</v>
      </c>
      <c r="P93" s="553">
        <f>(K93/I93)*33.33%</f>
        <v>0.2499750000000002</v>
      </c>
      <c r="Q93" s="578">
        <f>(M93/I93)*33.33%</f>
        <v>0.33330000000000026</v>
      </c>
      <c r="R93" s="183">
        <v>0.33330000000000026</v>
      </c>
      <c r="S93" s="339" t="s">
        <v>320</v>
      </c>
      <c r="T93" s="190">
        <v>44440</v>
      </c>
      <c r="U93" s="192">
        <v>44561</v>
      </c>
      <c r="V93" s="102" t="s">
        <v>336</v>
      </c>
      <c r="W93" s="330">
        <v>3.6666666666666702E-2</v>
      </c>
      <c r="X93" s="330">
        <v>1.0000000000000009</v>
      </c>
      <c r="Y93" s="337" t="s">
        <v>340</v>
      </c>
      <c r="Z93" s="108"/>
      <c r="AA93" s="100"/>
    </row>
    <row r="94" spans="1:27" ht="19.5" customHeight="1" thickBot="1">
      <c r="A94" s="163"/>
      <c r="B94" s="397"/>
      <c r="C94" s="415"/>
      <c r="D94" s="266"/>
      <c r="E94" s="265"/>
      <c r="F94" s="265"/>
      <c r="G94" s="530">
        <v>65</v>
      </c>
      <c r="H94" s="530"/>
      <c r="I94" s="106"/>
      <c r="J94" s="53">
        <v>0.97</v>
      </c>
      <c r="K94" s="555"/>
      <c r="L94" s="53">
        <v>0.96</v>
      </c>
      <c r="M94" s="383"/>
      <c r="N94" s="364">
        <v>0.96</v>
      </c>
      <c r="O94" s="67"/>
      <c r="P94" s="555"/>
      <c r="Q94" s="578"/>
      <c r="R94" s="593"/>
      <c r="S94" s="199"/>
      <c r="T94" s="191"/>
      <c r="U94" s="193"/>
      <c r="V94" s="103"/>
      <c r="W94" s="73"/>
      <c r="X94" s="73"/>
      <c r="Y94" s="334"/>
      <c r="Z94" s="108"/>
      <c r="AA94" s="100"/>
    </row>
    <row r="95" spans="1:27" ht="32.25" customHeight="1">
      <c r="A95" s="163"/>
      <c r="B95" s="397"/>
      <c r="C95" s="415" t="s">
        <v>188</v>
      </c>
      <c r="D95" s="266" t="s">
        <v>28</v>
      </c>
      <c r="E95" s="265" t="s">
        <v>175</v>
      </c>
      <c r="F95" s="58" t="s">
        <v>189</v>
      </c>
      <c r="G95" s="530">
        <v>0.66800000000000004</v>
      </c>
      <c r="H95" s="530">
        <f>G95/G96</f>
        <v>1.0276923076923078E-2</v>
      </c>
      <c r="I95" s="106">
        <v>0.7</v>
      </c>
      <c r="J95" s="364">
        <v>407</v>
      </c>
      <c r="K95" s="553">
        <f>J95/J96</f>
        <v>0.29599999999999999</v>
      </c>
      <c r="L95" s="364">
        <v>975.63</v>
      </c>
      <c r="M95" s="155">
        <f>L95/L96</f>
        <v>0.70954909090909091</v>
      </c>
      <c r="N95" s="364">
        <v>3332.4</v>
      </c>
      <c r="O95" s="66">
        <f>N95/N96</f>
        <v>2.4235636363636366</v>
      </c>
      <c r="P95" s="535">
        <f>(K95/I95)*33.33%</f>
        <v>0.14093828571428571</v>
      </c>
      <c r="Q95" s="578">
        <f>(M95/I95)*33.33%</f>
        <v>0.33784673142857147</v>
      </c>
      <c r="R95" s="183">
        <v>1.1539625142857144</v>
      </c>
      <c r="S95" s="339" t="s">
        <v>320</v>
      </c>
      <c r="T95" s="190">
        <v>44440</v>
      </c>
      <c r="U95" s="192">
        <v>44561</v>
      </c>
      <c r="V95" s="333" t="s">
        <v>337</v>
      </c>
      <c r="W95" s="330">
        <v>1</v>
      </c>
      <c r="X95" s="330">
        <v>1</v>
      </c>
      <c r="Y95" s="337" t="s">
        <v>334</v>
      </c>
      <c r="Z95" s="68"/>
      <c r="AA95" s="354"/>
    </row>
    <row r="96" spans="1:27" ht="34.5" customHeight="1" thickBot="1">
      <c r="A96" s="163"/>
      <c r="B96" s="397"/>
      <c r="C96" s="415"/>
      <c r="D96" s="266"/>
      <c r="E96" s="265"/>
      <c r="F96" s="58" t="s">
        <v>190</v>
      </c>
      <c r="G96" s="530">
        <v>65</v>
      </c>
      <c r="H96" s="530"/>
      <c r="I96" s="106"/>
      <c r="J96" s="364">
        <v>1375</v>
      </c>
      <c r="K96" s="555"/>
      <c r="L96" s="364">
        <v>1375</v>
      </c>
      <c r="M96" s="156"/>
      <c r="N96" s="364">
        <v>1375</v>
      </c>
      <c r="O96" s="67"/>
      <c r="P96" s="538"/>
      <c r="Q96" s="578"/>
      <c r="R96" s="593"/>
      <c r="S96" s="199"/>
      <c r="T96" s="191"/>
      <c r="U96" s="193"/>
      <c r="V96" s="333"/>
      <c r="W96" s="73"/>
      <c r="X96" s="73"/>
      <c r="Y96" s="334"/>
      <c r="Z96" s="69"/>
      <c r="AA96" s="355"/>
    </row>
    <row r="97" spans="1:27" ht="27" customHeight="1">
      <c r="A97" s="163"/>
      <c r="B97" s="397"/>
      <c r="C97" s="415"/>
      <c r="D97" s="266" t="s">
        <v>28</v>
      </c>
      <c r="E97" s="265" t="s">
        <v>191</v>
      </c>
      <c r="F97" s="58" t="s">
        <v>192</v>
      </c>
      <c r="G97" s="359" t="s">
        <v>164</v>
      </c>
      <c r="H97" s="262" t="e">
        <f>G97/G98</f>
        <v>#VALUE!</v>
      </c>
      <c r="I97" s="106">
        <v>1</v>
      </c>
      <c r="J97" s="364">
        <v>0</v>
      </c>
      <c r="K97" s="553">
        <f>J97/J98</f>
        <v>0</v>
      </c>
      <c r="L97" s="364">
        <v>0</v>
      </c>
      <c r="M97" s="155">
        <f>L97/L98</f>
        <v>0</v>
      </c>
      <c r="N97" s="364">
        <v>0</v>
      </c>
      <c r="O97" s="66">
        <f>N97/N98</f>
        <v>0</v>
      </c>
      <c r="P97" s="578">
        <f>(K97/I97)*33.33%</f>
        <v>0</v>
      </c>
      <c r="Q97" s="578">
        <f>(M97/I97)*33.33%</f>
        <v>0</v>
      </c>
      <c r="R97" s="183">
        <v>0</v>
      </c>
      <c r="S97" s="339" t="s">
        <v>320</v>
      </c>
      <c r="T97" s="190">
        <v>44440</v>
      </c>
      <c r="U97" s="192">
        <v>44561</v>
      </c>
      <c r="V97" s="333" t="s">
        <v>338</v>
      </c>
      <c r="W97" s="330">
        <v>0</v>
      </c>
      <c r="X97" s="330">
        <v>0</v>
      </c>
      <c r="Y97" s="337" t="s">
        <v>341</v>
      </c>
      <c r="Z97" s="126"/>
      <c r="AA97" s="100"/>
    </row>
    <row r="98" spans="1:27" ht="30.75" customHeight="1" thickBot="1">
      <c r="A98" s="163"/>
      <c r="B98" s="397"/>
      <c r="C98" s="415"/>
      <c r="D98" s="266"/>
      <c r="E98" s="265"/>
      <c r="F98" s="58" t="s">
        <v>193</v>
      </c>
      <c r="G98" s="262">
        <v>65</v>
      </c>
      <c r="H98" s="262"/>
      <c r="I98" s="106"/>
      <c r="J98" s="364">
        <v>4070</v>
      </c>
      <c r="K98" s="555"/>
      <c r="L98" s="364">
        <v>4070</v>
      </c>
      <c r="M98" s="156"/>
      <c r="N98" s="364">
        <v>4070</v>
      </c>
      <c r="O98" s="67"/>
      <c r="P98" s="578"/>
      <c r="Q98" s="578"/>
      <c r="R98" s="593"/>
      <c r="S98" s="199"/>
      <c r="T98" s="191"/>
      <c r="U98" s="193"/>
      <c r="V98" s="333"/>
      <c r="W98" s="73"/>
      <c r="X98" s="73"/>
      <c r="Y98" s="334"/>
      <c r="Z98" s="126"/>
      <c r="AA98" s="100"/>
    </row>
    <row r="99" spans="1:27" ht="35.25" customHeight="1">
      <c r="A99" s="163"/>
      <c r="B99" s="397"/>
      <c r="C99" s="415"/>
      <c r="D99" s="266" t="s">
        <v>28</v>
      </c>
      <c r="E99" s="265" t="s">
        <v>194</v>
      </c>
      <c r="F99" s="58" t="s">
        <v>195</v>
      </c>
      <c r="G99" s="359" t="s">
        <v>164</v>
      </c>
      <c r="H99" s="262" t="e">
        <f>G99/G100</f>
        <v>#VALUE!</v>
      </c>
      <c r="I99" s="106">
        <v>1</v>
      </c>
      <c r="J99" s="364">
        <v>0</v>
      </c>
      <c r="K99" s="553">
        <f>J99/J100</f>
        <v>0</v>
      </c>
      <c r="L99" s="364">
        <v>0</v>
      </c>
      <c r="M99" s="155">
        <f>L99/L100</f>
        <v>0</v>
      </c>
      <c r="N99" s="364">
        <v>0</v>
      </c>
      <c r="O99" s="66">
        <f>N99/N100</f>
        <v>0</v>
      </c>
      <c r="P99" s="578">
        <f>(K99/I99)*33.33%</f>
        <v>0</v>
      </c>
      <c r="Q99" s="578">
        <f>(M99/I99)*33.33%</f>
        <v>0</v>
      </c>
      <c r="R99" s="183">
        <v>0</v>
      </c>
      <c r="S99" s="339" t="s">
        <v>320</v>
      </c>
      <c r="T99" s="190">
        <v>44440</v>
      </c>
      <c r="U99" s="192">
        <v>44561</v>
      </c>
      <c r="V99" s="333" t="s">
        <v>339</v>
      </c>
      <c r="W99" s="330">
        <v>0</v>
      </c>
      <c r="X99" s="330">
        <v>0</v>
      </c>
      <c r="Y99" s="337" t="s">
        <v>342</v>
      </c>
      <c r="Z99" s="126"/>
      <c r="AA99" s="100"/>
    </row>
    <row r="100" spans="1:27" ht="34.5" customHeight="1">
      <c r="A100" s="163"/>
      <c r="B100" s="397"/>
      <c r="C100" s="415"/>
      <c r="D100" s="266"/>
      <c r="E100" s="265"/>
      <c r="F100" s="58" t="s">
        <v>196</v>
      </c>
      <c r="G100" s="262">
        <v>65</v>
      </c>
      <c r="H100" s="262"/>
      <c r="I100" s="106"/>
      <c r="J100" s="364">
        <v>20</v>
      </c>
      <c r="K100" s="555"/>
      <c r="L100" s="364">
        <v>20</v>
      </c>
      <c r="M100" s="156"/>
      <c r="N100" s="364">
        <v>20</v>
      </c>
      <c r="O100" s="67"/>
      <c r="P100" s="578"/>
      <c r="Q100" s="578"/>
      <c r="R100" s="593"/>
      <c r="S100" s="199"/>
      <c r="T100" s="191"/>
      <c r="U100" s="193"/>
      <c r="V100" s="333"/>
      <c r="W100" s="73"/>
      <c r="X100" s="73"/>
      <c r="Y100" s="334"/>
      <c r="Z100" s="126"/>
      <c r="AA100" s="100"/>
    </row>
    <row r="101" spans="1:27" ht="69" customHeight="1">
      <c r="A101" s="163"/>
      <c r="B101" s="397"/>
      <c r="C101" s="415"/>
      <c r="D101" s="266" t="s">
        <v>28</v>
      </c>
      <c r="E101" s="265" t="s">
        <v>197</v>
      </c>
      <c r="F101" s="58" t="s">
        <v>198</v>
      </c>
      <c r="G101" s="359">
        <v>0</v>
      </c>
      <c r="H101" s="262">
        <f>G101/G102</f>
        <v>0</v>
      </c>
      <c r="I101" s="106">
        <v>0.6</v>
      </c>
      <c r="J101" s="364">
        <v>0</v>
      </c>
      <c r="K101" s="533">
        <v>0</v>
      </c>
      <c r="L101" s="364">
        <v>0</v>
      </c>
      <c r="M101" s="167">
        <v>0</v>
      </c>
      <c r="N101" s="55">
        <v>2</v>
      </c>
      <c r="O101" s="299">
        <f>N101/N102</f>
        <v>4.6511627906976744E-2</v>
      </c>
      <c r="P101" s="578">
        <f>(K101/I101)*33.33%</f>
        <v>0</v>
      </c>
      <c r="Q101" s="578">
        <f>(M101/I101)*33.33%</f>
        <v>0</v>
      </c>
      <c r="R101" s="181">
        <f>O101</f>
        <v>4.6511627906976744E-2</v>
      </c>
      <c r="S101" s="284" t="s">
        <v>382</v>
      </c>
      <c r="T101" s="184">
        <v>44440</v>
      </c>
      <c r="U101" s="189">
        <v>44561</v>
      </c>
      <c r="V101" s="106" t="s">
        <v>385</v>
      </c>
      <c r="W101" s="72">
        <f>P101+Q101+R101</f>
        <v>4.6511627906976744E-2</v>
      </c>
      <c r="X101" s="72">
        <v>7.7499999999999999E-2</v>
      </c>
      <c r="Y101" s="287" t="s">
        <v>386</v>
      </c>
      <c r="Z101" s="126"/>
      <c r="AA101" s="100"/>
    </row>
    <row r="102" spans="1:27" ht="66" customHeight="1" thickBot="1">
      <c r="A102" s="163"/>
      <c r="B102" s="397"/>
      <c r="C102" s="415"/>
      <c r="D102" s="266"/>
      <c r="E102" s="265"/>
      <c r="F102" s="58" t="s">
        <v>199</v>
      </c>
      <c r="G102" s="262">
        <v>65</v>
      </c>
      <c r="H102" s="262"/>
      <c r="I102" s="106"/>
      <c r="J102" s="364">
        <v>0</v>
      </c>
      <c r="K102" s="383"/>
      <c r="L102" s="364">
        <v>0</v>
      </c>
      <c r="M102" s="168"/>
      <c r="N102" s="55">
        <v>43</v>
      </c>
      <c r="O102" s="300"/>
      <c r="P102" s="578"/>
      <c r="Q102" s="578"/>
      <c r="R102" s="182"/>
      <c r="S102" s="285"/>
      <c r="T102" s="286"/>
      <c r="U102" s="176"/>
      <c r="V102" s="106"/>
      <c r="W102" s="73"/>
      <c r="X102" s="73"/>
      <c r="Y102" s="287"/>
      <c r="Z102" s="126"/>
      <c r="AA102" s="100"/>
    </row>
    <row r="103" spans="1:27" ht="87.75" customHeight="1">
      <c r="A103" s="163"/>
      <c r="B103" s="397"/>
      <c r="C103" s="415"/>
      <c r="D103" s="266"/>
      <c r="E103" s="265" t="s">
        <v>200</v>
      </c>
      <c r="F103" s="58" t="s">
        <v>201</v>
      </c>
      <c r="G103" s="359">
        <v>0</v>
      </c>
      <c r="H103" s="262">
        <f>G103/G104</f>
        <v>0</v>
      </c>
      <c r="I103" s="106">
        <v>0.6</v>
      </c>
      <c r="J103" s="364">
        <v>0</v>
      </c>
      <c r="K103" s="533">
        <v>0</v>
      </c>
      <c r="L103" s="364">
        <v>0</v>
      </c>
      <c r="M103" s="167">
        <v>0</v>
      </c>
      <c r="N103" s="55">
        <v>2</v>
      </c>
      <c r="O103" s="299">
        <f>N103/N104</f>
        <v>4.6511627906976744E-2</v>
      </c>
      <c r="P103" s="578">
        <f>(K103/I103)*33.33%</f>
        <v>0</v>
      </c>
      <c r="Q103" s="578">
        <f>(M103/I103)*33.33%</f>
        <v>0</v>
      </c>
      <c r="R103" s="183">
        <f>O103</f>
        <v>4.6511627906976744E-2</v>
      </c>
      <c r="S103" s="284" t="s">
        <v>383</v>
      </c>
      <c r="T103" s="184">
        <v>44440</v>
      </c>
      <c r="U103" s="189">
        <v>44561</v>
      </c>
      <c r="V103" s="106"/>
      <c r="W103" s="72">
        <f>P103+Q103+R103</f>
        <v>4.6511627906976744E-2</v>
      </c>
      <c r="X103" s="72">
        <v>7.7499999999999999E-2</v>
      </c>
      <c r="Y103" s="287" t="s">
        <v>386</v>
      </c>
      <c r="Z103" s="126"/>
      <c r="AA103" s="100"/>
    </row>
    <row r="104" spans="1:27" ht="61.5" customHeight="1" thickBot="1">
      <c r="A104" s="163"/>
      <c r="B104" s="397"/>
      <c r="C104" s="415"/>
      <c r="D104" s="266"/>
      <c r="E104" s="265"/>
      <c r="F104" s="58" t="s">
        <v>202</v>
      </c>
      <c r="G104" s="262">
        <v>65</v>
      </c>
      <c r="H104" s="262"/>
      <c r="I104" s="106"/>
      <c r="J104" s="364">
        <v>0</v>
      </c>
      <c r="K104" s="383"/>
      <c r="L104" s="364">
        <v>0</v>
      </c>
      <c r="M104" s="168"/>
      <c r="N104" s="55">
        <v>43</v>
      </c>
      <c r="O104" s="300"/>
      <c r="P104" s="578"/>
      <c r="Q104" s="578"/>
      <c r="R104" s="118"/>
      <c r="S104" s="285"/>
      <c r="T104" s="286"/>
      <c r="U104" s="288"/>
      <c r="V104" s="106"/>
      <c r="W104" s="73"/>
      <c r="X104" s="73"/>
      <c r="Y104" s="287"/>
      <c r="Z104" s="126"/>
      <c r="AA104" s="100"/>
    </row>
    <row r="105" spans="1:27" ht="71.25" customHeight="1">
      <c r="A105" s="163"/>
      <c r="B105" s="397"/>
      <c r="C105" s="415"/>
      <c r="D105" s="266"/>
      <c r="E105" s="265" t="s">
        <v>203</v>
      </c>
      <c r="F105" s="58" t="s">
        <v>204</v>
      </c>
      <c r="G105" s="359">
        <v>0</v>
      </c>
      <c r="H105" s="262">
        <f>G105/G106</f>
        <v>0</v>
      </c>
      <c r="I105" s="106">
        <v>0.6</v>
      </c>
      <c r="J105" s="364">
        <v>0</v>
      </c>
      <c r="K105" s="533">
        <v>0</v>
      </c>
      <c r="L105" s="364">
        <v>0</v>
      </c>
      <c r="M105" s="167">
        <v>0</v>
      </c>
      <c r="N105" s="55">
        <v>0</v>
      </c>
      <c r="O105" s="299">
        <v>0</v>
      </c>
      <c r="P105" s="578">
        <f>(K105/I105)*33.33%</f>
        <v>0</v>
      </c>
      <c r="Q105" s="578">
        <f>(M105/I105)*33.33%</f>
        <v>0</v>
      </c>
      <c r="R105" s="181">
        <f>O105</f>
        <v>0</v>
      </c>
      <c r="S105" s="284" t="s">
        <v>384</v>
      </c>
      <c r="T105" s="184">
        <v>44440</v>
      </c>
      <c r="U105" s="184">
        <v>44561</v>
      </c>
      <c r="V105" s="106"/>
      <c r="W105" s="72">
        <f>Q105+P105+R105</f>
        <v>0</v>
      </c>
      <c r="X105" s="72">
        <v>0</v>
      </c>
      <c r="Y105" s="287" t="s">
        <v>386</v>
      </c>
      <c r="Z105" s="126"/>
      <c r="AA105" s="100"/>
    </row>
    <row r="106" spans="1:27" ht="55.5" customHeight="1" thickBot="1">
      <c r="A106" s="163"/>
      <c r="B106" s="397"/>
      <c r="C106" s="415"/>
      <c r="D106" s="266"/>
      <c r="E106" s="265"/>
      <c r="F106" s="58" t="s">
        <v>205</v>
      </c>
      <c r="G106" s="262">
        <v>65</v>
      </c>
      <c r="H106" s="262"/>
      <c r="I106" s="106"/>
      <c r="J106" s="364">
        <v>0</v>
      </c>
      <c r="K106" s="383"/>
      <c r="L106" s="364">
        <v>0</v>
      </c>
      <c r="M106" s="168"/>
      <c r="N106" s="55">
        <v>0</v>
      </c>
      <c r="O106" s="300"/>
      <c r="P106" s="578"/>
      <c r="Q106" s="578"/>
      <c r="R106" s="182"/>
      <c r="S106" s="285"/>
      <c r="T106" s="286"/>
      <c r="U106" s="286"/>
      <c r="V106" s="106"/>
      <c r="W106" s="73"/>
      <c r="X106" s="73"/>
      <c r="Y106" s="287"/>
      <c r="Z106" s="126"/>
      <c r="AA106" s="100"/>
    </row>
    <row r="107" spans="1:27" ht="30.75" customHeight="1">
      <c r="A107" s="163"/>
      <c r="B107" s="397"/>
      <c r="C107" s="415" t="s">
        <v>206</v>
      </c>
      <c r="D107" s="266" t="s">
        <v>139</v>
      </c>
      <c r="E107" s="265" t="s">
        <v>207</v>
      </c>
      <c r="F107" s="58" t="s">
        <v>208</v>
      </c>
      <c r="G107" s="530">
        <v>3.3000000000000002E-2</v>
      </c>
      <c r="H107" s="530">
        <f>G107/G108</f>
        <v>5.0769230769230774E-4</v>
      </c>
      <c r="I107" s="556">
        <v>0.03</v>
      </c>
      <c r="J107" s="364">
        <v>122</v>
      </c>
      <c r="K107" s="535">
        <f>J107/J108</f>
        <v>3.1017212010271272E-3</v>
      </c>
      <c r="L107" s="364">
        <v>133</v>
      </c>
      <c r="M107" s="155">
        <f>L107/L108</f>
        <v>3.364107752624257E-3</v>
      </c>
      <c r="N107" s="364">
        <v>176</v>
      </c>
      <c r="O107" s="66">
        <f>N107/N108</f>
        <v>4.3795257172717546E-3</v>
      </c>
      <c r="P107" s="535">
        <f>IF(K107&lt;=I107,33.33%,(I107/K107)*33.33%)</f>
        <v>0.33329999999999999</v>
      </c>
      <c r="Q107" s="578">
        <f>IF(M107&lt;=I107,33.33%,(I107/M107)*33.33%)</f>
        <v>0.33329999999999999</v>
      </c>
      <c r="R107" s="183">
        <f>IF(O107&lt;=I107,33.33%,(J107/N107)*33.33%)</f>
        <v>0.33329999999999999</v>
      </c>
      <c r="S107" s="339" t="s">
        <v>320</v>
      </c>
      <c r="T107" s="184">
        <v>44440</v>
      </c>
      <c r="U107" s="184">
        <v>44561</v>
      </c>
      <c r="V107" s="339" t="s">
        <v>320</v>
      </c>
      <c r="W107" s="347">
        <v>3.6151182236410459E-3</v>
      </c>
      <c r="X107" s="72">
        <v>1</v>
      </c>
      <c r="Y107" s="348" t="s">
        <v>332</v>
      </c>
      <c r="Z107" s="353"/>
      <c r="AA107" s="576"/>
    </row>
    <row r="108" spans="1:27" ht="42.75" customHeight="1" thickBot="1">
      <c r="A108" s="163"/>
      <c r="B108" s="397"/>
      <c r="C108" s="415"/>
      <c r="D108" s="266"/>
      <c r="E108" s="265"/>
      <c r="F108" s="58" t="s">
        <v>209</v>
      </c>
      <c r="G108" s="530">
        <v>65</v>
      </c>
      <c r="H108" s="530"/>
      <c r="I108" s="556"/>
      <c r="J108" s="550">
        <v>39333</v>
      </c>
      <c r="K108" s="538"/>
      <c r="L108" s="550">
        <v>39535</v>
      </c>
      <c r="M108" s="557"/>
      <c r="N108" s="364">
        <f>N91</f>
        <v>40187</v>
      </c>
      <c r="O108" s="67"/>
      <c r="P108" s="538"/>
      <c r="Q108" s="594"/>
      <c r="R108" s="593"/>
      <c r="S108" s="349"/>
      <c r="T108" s="286"/>
      <c r="U108" s="286"/>
      <c r="V108" s="349"/>
      <c r="W108" s="350"/>
      <c r="X108" s="351"/>
      <c r="Y108" s="352"/>
      <c r="Z108" s="353"/>
      <c r="AA108" s="576"/>
    </row>
    <row r="109" spans="1:27" ht="73.5" customHeight="1">
      <c r="A109" s="169" t="s">
        <v>210</v>
      </c>
      <c r="B109" s="398" t="s">
        <v>211</v>
      </c>
      <c r="C109" s="558" t="s">
        <v>212</v>
      </c>
      <c r="D109" s="371" t="s">
        <v>0</v>
      </c>
      <c r="E109" s="558" t="s">
        <v>213</v>
      </c>
      <c r="F109" s="58" t="s">
        <v>214</v>
      </c>
      <c r="G109" s="559">
        <v>0.75</v>
      </c>
      <c r="H109" s="560"/>
      <c r="I109" s="561">
        <v>1</v>
      </c>
      <c r="J109" s="509">
        <v>24</v>
      </c>
      <c r="K109" s="167">
        <f>J109/J110</f>
        <v>0.82758620689655171</v>
      </c>
      <c r="L109" s="509">
        <f>62-7</f>
        <v>55</v>
      </c>
      <c r="M109" s="96">
        <f>(L109/L110)</f>
        <v>0.88709677419354838</v>
      </c>
      <c r="N109" s="509">
        <v>63</v>
      </c>
      <c r="O109" s="96">
        <f>(N109/N110)</f>
        <v>1</v>
      </c>
      <c r="P109" s="96">
        <f>K109/3</f>
        <v>0.27586206896551724</v>
      </c>
      <c r="Q109" s="96">
        <f>M109/3</f>
        <v>0.29569892473118281</v>
      </c>
      <c r="R109" s="96">
        <f>O109/3</f>
        <v>0.33333333333333331</v>
      </c>
      <c r="S109" s="187" t="s">
        <v>375</v>
      </c>
      <c r="T109" s="184">
        <v>44440</v>
      </c>
      <c r="U109" s="184">
        <v>44561</v>
      </c>
      <c r="V109" s="88" t="s">
        <v>292</v>
      </c>
      <c r="W109" s="310">
        <f>P109+Q109+R109</f>
        <v>0.90489432703003336</v>
      </c>
      <c r="X109" s="307">
        <f>O109</f>
        <v>1</v>
      </c>
      <c r="Y109" s="113" t="s">
        <v>302</v>
      </c>
      <c r="Z109" s="108"/>
      <c r="AA109" s="100"/>
    </row>
    <row r="110" spans="1:27" ht="66" customHeight="1">
      <c r="A110" s="170"/>
      <c r="B110" s="562"/>
      <c r="C110" s="563"/>
      <c r="D110" s="373"/>
      <c r="E110" s="563"/>
      <c r="F110" s="58" t="s">
        <v>215</v>
      </c>
      <c r="G110" s="564"/>
      <c r="H110" s="565"/>
      <c r="I110" s="566"/>
      <c r="J110" s="509">
        <v>29</v>
      </c>
      <c r="K110" s="168"/>
      <c r="L110" s="509">
        <v>62</v>
      </c>
      <c r="M110" s="97"/>
      <c r="N110" s="509">
        <v>63</v>
      </c>
      <c r="O110" s="97"/>
      <c r="P110" s="97"/>
      <c r="Q110" s="97"/>
      <c r="R110" s="97"/>
      <c r="S110" s="188"/>
      <c r="T110" s="185"/>
      <c r="U110" s="185"/>
      <c r="V110" s="89"/>
      <c r="W110" s="309"/>
      <c r="X110" s="75"/>
      <c r="Y110" s="114"/>
      <c r="Z110" s="108"/>
      <c r="AA110" s="100"/>
    </row>
    <row r="111" spans="1:27" ht="88.5" customHeight="1">
      <c r="A111" s="170"/>
      <c r="B111" s="562"/>
      <c r="C111" s="398" t="s">
        <v>216</v>
      </c>
      <c r="D111" s="567" t="s">
        <v>0</v>
      </c>
      <c r="E111" s="398" t="s">
        <v>217</v>
      </c>
      <c r="F111" s="401" t="s">
        <v>218</v>
      </c>
      <c r="G111" s="568">
        <v>0.73899999999999999</v>
      </c>
      <c r="H111" s="569"/>
      <c r="I111" s="533">
        <v>0.93</v>
      </c>
      <c r="J111" s="410">
        <f>97-3</f>
        <v>94</v>
      </c>
      <c r="K111" s="167">
        <f>J111/J112</f>
        <v>0.96907216494845361</v>
      </c>
      <c r="L111" s="410">
        <f>53-4</f>
        <v>49</v>
      </c>
      <c r="M111" s="167">
        <f>L111/L112</f>
        <v>0.92452830188679247</v>
      </c>
      <c r="N111" s="364">
        <v>9</v>
      </c>
      <c r="O111" s="167">
        <f>N111/N112</f>
        <v>0.9</v>
      </c>
      <c r="P111" s="96">
        <f>K111/3</f>
        <v>0.32302405498281789</v>
      </c>
      <c r="Q111" s="96">
        <f>M111/3</f>
        <v>0.3081761006289308</v>
      </c>
      <c r="R111" s="96">
        <f>O111/3</f>
        <v>0.3</v>
      </c>
      <c r="S111" s="83" t="s">
        <v>373</v>
      </c>
      <c r="T111" s="184">
        <v>44440</v>
      </c>
      <c r="U111" s="184">
        <v>44561</v>
      </c>
      <c r="V111" s="88" t="s">
        <v>293</v>
      </c>
      <c r="W111" s="308">
        <f>P111+Q111+R111</f>
        <v>0.93120015561174863</v>
      </c>
      <c r="X111" s="74">
        <v>1</v>
      </c>
      <c r="Y111" s="113" t="s">
        <v>308</v>
      </c>
      <c r="Z111" s="108"/>
      <c r="AA111" s="100"/>
    </row>
    <row r="112" spans="1:27" ht="78" customHeight="1">
      <c r="A112" s="170"/>
      <c r="B112" s="562"/>
      <c r="C112" s="404"/>
      <c r="D112" s="570"/>
      <c r="E112" s="404"/>
      <c r="F112" s="401" t="s">
        <v>219</v>
      </c>
      <c r="G112" s="571"/>
      <c r="H112" s="572"/>
      <c r="I112" s="537"/>
      <c r="J112" s="410">
        <v>97</v>
      </c>
      <c r="K112" s="168"/>
      <c r="L112" s="410">
        <v>53</v>
      </c>
      <c r="M112" s="168"/>
      <c r="N112" s="364">
        <v>10</v>
      </c>
      <c r="O112" s="168"/>
      <c r="P112" s="97"/>
      <c r="Q112" s="97"/>
      <c r="R112" s="97"/>
      <c r="S112" s="84"/>
      <c r="T112" s="185"/>
      <c r="U112" s="185"/>
      <c r="V112" s="89"/>
      <c r="W112" s="309"/>
      <c r="X112" s="75"/>
      <c r="Y112" s="114"/>
      <c r="Z112" s="108"/>
      <c r="AA112" s="100"/>
    </row>
    <row r="113" spans="1:27" ht="36" customHeight="1">
      <c r="A113" s="170"/>
      <c r="B113" s="562"/>
      <c r="C113" s="398" t="s">
        <v>220</v>
      </c>
      <c r="D113" s="354" t="s">
        <v>0</v>
      </c>
      <c r="E113" s="400" t="s">
        <v>221</v>
      </c>
      <c r="F113" s="401" t="s">
        <v>222</v>
      </c>
      <c r="G113" s="568">
        <v>0.75</v>
      </c>
      <c r="H113" s="569"/>
      <c r="I113" s="421">
        <v>1</v>
      </c>
      <c r="J113" s="410">
        <v>1</v>
      </c>
      <c r="K113" s="167">
        <f>J113/J114</f>
        <v>1</v>
      </c>
      <c r="L113" s="410">
        <v>1</v>
      </c>
      <c r="M113" s="167">
        <f>L113/L114</f>
        <v>1</v>
      </c>
      <c r="N113" s="364">
        <v>3</v>
      </c>
      <c r="O113" s="167">
        <f>N113/N114</f>
        <v>1</v>
      </c>
      <c r="P113" s="96">
        <f>K113/3</f>
        <v>0.33333333333333331</v>
      </c>
      <c r="Q113" s="96">
        <f>M113/3</f>
        <v>0.33333333333333331</v>
      </c>
      <c r="R113" s="96">
        <f>O113/3</f>
        <v>0.33333333333333331</v>
      </c>
      <c r="S113" s="83" t="s">
        <v>374</v>
      </c>
      <c r="T113" s="184">
        <v>44440</v>
      </c>
      <c r="U113" s="184">
        <v>44561</v>
      </c>
      <c r="V113" s="88" t="s">
        <v>294</v>
      </c>
      <c r="W113" s="308">
        <f>P113+Q113+R113</f>
        <v>1</v>
      </c>
      <c r="X113" s="74">
        <f>O113</f>
        <v>1</v>
      </c>
      <c r="Y113" s="113" t="s">
        <v>308</v>
      </c>
      <c r="Z113" s="108"/>
      <c r="AA113" s="100"/>
    </row>
    <row r="114" spans="1:27" ht="32.25" customHeight="1">
      <c r="A114" s="170"/>
      <c r="B114" s="562"/>
      <c r="C114" s="404"/>
      <c r="D114" s="355"/>
      <c r="E114" s="406"/>
      <c r="F114" s="401" t="s">
        <v>223</v>
      </c>
      <c r="G114" s="571"/>
      <c r="H114" s="572"/>
      <c r="I114" s="423"/>
      <c r="J114" s="410">
        <v>1</v>
      </c>
      <c r="K114" s="168"/>
      <c r="L114" s="410">
        <v>1</v>
      </c>
      <c r="M114" s="168"/>
      <c r="N114" s="364">
        <v>3</v>
      </c>
      <c r="O114" s="168"/>
      <c r="P114" s="97"/>
      <c r="Q114" s="97"/>
      <c r="R114" s="97"/>
      <c r="S114" s="84"/>
      <c r="T114" s="185"/>
      <c r="U114" s="185"/>
      <c r="V114" s="89"/>
      <c r="W114" s="309"/>
      <c r="X114" s="75"/>
      <c r="Y114" s="114"/>
      <c r="Z114" s="108"/>
      <c r="AA114" s="100"/>
    </row>
    <row r="115" spans="1:27" ht="69.75" customHeight="1">
      <c r="A115" s="170"/>
      <c r="B115" s="562"/>
      <c r="C115" s="398" t="s">
        <v>224</v>
      </c>
      <c r="D115" s="354" t="s">
        <v>0</v>
      </c>
      <c r="E115" s="398" t="s">
        <v>225</v>
      </c>
      <c r="F115" s="401" t="s">
        <v>226</v>
      </c>
      <c r="G115" s="568">
        <v>0.73899999999999999</v>
      </c>
      <c r="H115" s="569"/>
      <c r="I115" s="421">
        <v>1</v>
      </c>
      <c r="J115" s="410">
        <v>15</v>
      </c>
      <c r="K115" s="167">
        <f>J115/J116</f>
        <v>1</v>
      </c>
      <c r="L115" s="410">
        <v>6</v>
      </c>
      <c r="M115" s="167">
        <f>L115/L116</f>
        <v>1</v>
      </c>
      <c r="N115" s="364">
        <v>3</v>
      </c>
      <c r="O115" s="167">
        <f>N115/N116</f>
        <v>1</v>
      </c>
      <c r="P115" s="96">
        <f>K115/3</f>
        <v>0.33333333333333331</v>
      </c>
      <c r="Q115" s="96">
        <f>M115/3</f>
        <v>0.33333333333333331</v>
      </c>
      <c r="R115" s="96">
        <f>O115/3</f>
        <v>0.33333333333333331</v>
      </c>
      <c r="S115" s="83" t="s">
        <v>376</v>
      </c>
      <c r="T115" s="184">
        <v>44440</v>
      </c>
      <c r="U115" s="184">
        <v>44561</v>
      </c>
      <c r="V115" s="117" t="s">
        <v>295</v>
      </c>
      <c r="W115" s="308">
        <f>P115+Q115+R115</f>
        <v>1</v>
      </c>
      <c r="X115" s="74">
        <f>M115</f>
        <v>1</v>
      </c>
      <c r="Y115" s="113" t="s">
        <v>303</v>
      </c>
      <c r="Z115" s="108"/>
      <c r="AA115" s="100"/>
    </row>
    <row r="116" spans="1:27" ht="85.5" customHeight="1">
      <c r="A116" s="172"/>
      <c r="B116" s="404"/>
      <c r="C116" s="404"/>
      <c r="D116" s="355"/>
      <c r="E116" s="404"/>
      <c r="F116" s="401" t="s">
        <v>227</v>
      </c>
      <c r="G116" s="571"/>
      <c r="H116" s="572"/>
      <c r="I116" s="423"/>
      <c r="J116" s="410">
        <v>15</v>
      </c>
      <c r="K116" s="168"/>
      <c r="L116" s="410">
        <v>6</v>
      </c>
      <c r="M116" s="168"/>
      <c r="N116" s="364">
        <v>3</v>
      </c>
      <c r="O116" s="168"/>
      <c r="P116" s="97"/>
      <c r="Q116" s="97"/>
      <c r="R116" s="97"/>
      <c r="S116" s="84"/>
      <c r="T116" s="185"/>
      <c r="U116" s="185"/>
      <c r="V116" s="118"/>
      <c r="W116" s="309"/>
      <c r="X116" s="75"/>
      <c r="Y116" s="114"/>
      <c r="Z116" s="108"/>
      <c r="AA116" s="100"/>
    </row>
    <row r="117" spans="1:27" ht="57.75" customHeight="1">
      <c r="A117" s="169" t="s">
        <v>228</v>
      </c>
      <c r="B117" s="354" t="s">
        <v>229</v>
      </c>
      <c r="C117" s="397" t="s">
        <v>230</v>
      </c>
      <c r="D117" s="262" t="s">
        <v>0</v>
      </c>
      <c r="E117" s="397" t="s">
        <v>254</v>
      </c>
      <c r="F117" s="401" t="s">
        <v>231</v>
      </c>
      <c r="G117" s="573">
        <v>100</v>
      </c>
      <c r="H117" s="573"/>
      <c r="I117" s="597">
        <v>100</v>
      </c>
      <c r="J117" s="364">
        <v>27100</v>
      </c>
      <c r="K117" s="90">
        <f>((J118/J117)*120)/100</f>
        <v>3.1330645567989812</v>
      </c>
      <c r="L117" s="364">
        <v>27100</v>
      </c>
      <c r="M117" s="90">
        <f>((L118/L117)*120)/100</f>
        <v>3.1340408856088562</v>
      </c>
      <c r="N117" s="364">
        <v>27100</v>
      </c>
      <c r="O117" s="171">
        <f>((N118/N117)*120)/100</f>
        <v>2.7665016974169743</v>
      </c>
      <c r="P117" s="175">
        <v>0.33</v>
      </c>
      <c r="Q117" s="96">
        <v>0.33</v>
      </c>
      <c r="R117" s="173">
        <v>0.33</v>
      </c>
      <c r="S117" s="161" t="s">
        <v>377</v>
      </c>
      <c r="T117" s="87">
        <v>44440</v>
      </c>
      <c r="U117" s="87">
        <v>44561</v>
      </c>
      <c r="V117" s="88" t="s">
        <v>296</v>
      </c>
      <c r="W117" s="302">
        <v>1</v>
      </c>
      <c r="X117" s="305">
        <v>1</v>
      </c>
      <c r="Y117" s="113" t="s">
        <v>304</v>
      </c>
      <c r="Z117" s="108"/>
      <c r="AA117" s="100"/>
    </row>
    <row r="118" spans="1:27" ht="42" customHeight="1">
      <c r="A118" s="170"/>
      <c r="B118" s="419"/>
      <c r="C118" s="397"/>
      <c r="D118" s="262"/>
      <c r="E118" s="397"/>
      <c r="F118" s="401" t="s">
        <v>255</v>
      </c>
      <c r="G118" s="573"/>
      <c r="H118" s="573"/>
      <c r="I118" s="598"/>
      <c r="J118" s="364">
        <v>70755.041241043655</v>
      </c>
      <c r="K118" s="90"/>
      <c r="L118" s="364">
        <f>17722.25+18278.02+16599.65+18177.17</f>
        <v>70777.09</v>
      </c>
      <c r="M118" s="90"/>
      <c r="N118" s="364">
        <v>62476.83</v>
      </c>
      <c r="O118" s="171"/>
      <c r="P118" s="176"/>
      <c r="Q118" s="97"/>
      <c r="R118" s="174"/>
      <c r="S118" s="162"/>
      <c r="T118" s="90"/>
      <c r="U118" s="90"/>
      <c r="V118" s="89"/>
      <c r="W118" s="303"/>
      <c r="X118" s="306"/>
      <c r="Y118" s="114"/>
      <c r="Z118" s="108"/>
      <c r="AA118" s="100"/>
    </row>
    <row r="119" spans="1:27" ht="51.75" customHeight="1">
      <c r="A119" s="170"/>
      <c r="B119" s="419"/>
      <c r="C119" s="397" t="s">
        <v>232</v>
      </c>
      <c r="D119" s="262" t="s">
        <v>0</v>
      </c>
      <c r="E119" s="397" t="s">
        <v>233</v>
      </c>
      <c r="F119" s="433" t="s">
        <v>234</v>
      </c>
      <c r="G119" s="416">
        <v>0.75</v>
      </c>
      <c r="H119" s="416"/>
      <c r="I119" s="421">
        <v>0.78</v>
      </c>
      <c r="J119" s="410">
        <v>2160</v>
      </c>
      <c r="K119" s="90">
        <f>(J119/J120)</f>
        <v>1</v>
      </c>
      <c r="L119" s="410">
        <v>2160</v>
      </c>
      <c r="M119" s="90">
        <f>(L119/L120)</f>
        <v>1</v>
      </c>
      <c r="N119" s="364">
        <f>30*4*24</f>
        <v>2880</v>
      </c>
      <c r="O119" s="90">
        <f>N119/N120</f>
        <v>1</v>
      </c>
      <c r="P119" s="595">
        <f>K119/3</f>
        <v>0.33333333333333331</v>
      </c>
      <c r="Q119" s="595">
        <f>M119/3</f>
        <v>0.33333333333333331</v>
      </c>
      <c r="R119" s="159">
        <f>O119/3</f>
        <v>0.33333333333333331</v>
      </c>
      <c r="S119" s="161" t="s">
        <v>359</v>
      </c>
      <c r="T119" s="87">
        <v>44440</v>
      </c>
      <c r="U119" s="87">
        <v>44561</v>
      </c>
      <c r="V119" s="88" t="s">
        <v>297</v>
      </c>
      <c r="W119" s="302">
        <f>P119+Q119+R119</f>
        <v>1</v>
      </c>
      <c r="X119" s="74">
        <f>O119</f>
        <v>1</v>
      </c>
      <c r="Y119" s="113" t="s">
        <v>305</v>
      </c>
      <c r="Z119" s="108"/>
      <c r="AA119" s="100"/>
    </row>
    <row r="120" spans="1:27" ht="46.5" customHeight="1">
      <c r="A120" s="170"/>
      <c r="B120" s="419"/>
      <c r="C120" s="397"/>
      <c r="D120" s="262"/>
      <c r="E120" s="397"/>
      <c r="F120" s="574" t="s">
        <v>235</v>
      </c>
      <c r="G120" s="416"/>
      <c r="H120" s="416"/>
      <c r="I120" s="423"/>
      <c r="J120" s="410">
        <v>2160</v>
      </c>
      <c r="K120" s="90"/>
      <c r="L120" s="410">
        <v>2160</v>
      </c>
      <c r="M120" s="90"/>
      <c r="N120" s="364">
        <v>2880</v>
      </c>
      <c r="O120" s="90"/>
      <c r="P120" s="596"/>
      <c r="Q120" s="596"/>
      <c r="R120" s="160"/>
      <c r="S120" s="162"/>
      <c r="T120" s="90"/>
      <c r="U120" s="90"/>
      <c r="V120" s="89"/>
      <c r="W120" s="303"/>
      <c r="X120" s="75"/>
      <c r="Y120" s="114"/>
      <c r="Z120" s="108"/>
      <c r="AA120" s="100"/>
    </row>
    <row r="121" spans="1:27" ht="81.75" customHeight="1">
      <c r="A121" s="163" t="s">
        <v>236</v>
      </c>
      <c r="B121" s="265" t="s">
        <v>237</v>
      </c>
      <c r="C121" s="397" t="s">
        <v>238</v>
      </c>
      <c r="D121" s="369" t="s">
        <v>139</v>
      </c>
      <c r="E121" s="415" t="s">
        <v>239</v>
      </c>
      <c r="F121" s="401" t="s">
        <v>240</v>
      </c>
      <c r="G121" s="416">
        <v>1</v>
      </c>
      <c r="H121" s="416"/>
      <c r="I121" s="533">
        <v>1</v>
      </c>
      <c r="J121" s="410">
        <v>0</v>
      </c>
      <c r="K121" s="167">
        <v>1</v>
      </c>
      <c r="L121" s="410">
        <v>0</v>
      </c>
      <c r="M121" s="167">
        <v>1</v>
      </c>
      <c r="N121" s="364">
        <v>0</v>
      </c>
      <c r="O121" s="167">
        <v>1</v>
      </c>
      <c r="P121" s="96">
        <f>K121/3</f>
        <v>0.33333333333333331</v>
      </c>
      <c r="Q121" s="96">
        <f>M121/3</f>
        <v>0.33333333333333331</v>
      </c>
      <c r="R121" s="96">
        <v>0.33</v>
      </c>
      <c r="S121" s="81" t="s">
        <v>378</v>
      </c>
      <c r="T121" s="87">
        <v>44440</v>
      </c>
      <c r="U121" s="87">
        <v>44561</v>
      </c>
      <c r="V121" s="88" t="s">
        <v>298</v>
      </c>
      <c r="W121" s="302">
        <f>P121+Q121+R121</f>
        <v>0.99666666666666659</v>
      </c>
      <c r="X121" s="74">
        <f>O121</f>
        <v>1</v>
      </c>
      <c r="Y121" s="113" t="s">
        <v>306</v>
      </c>
      <c r="Z121" s="108"/>
      <c r="AA121" s="100"/>
    </row>
    <row r="122" spans="1:27" ht="59.25" customHeight="1">
      <c r="A122" s="163"/>
      <c r="B122" s="265"/>
      <c r="C122" s="397"/>
      <c r="D122" s="369"/>
      <c r="E122" s="415"/>
      <c r="F122" s="401" t="s">
        <v>241</v>
      </c>
      <c r="G122" s="416"/>
      <c r="H122" s="416"/>
      <c r="I122" s="537"/>
      <c r="J122" s="410">
        <v>29</v>
      </c>
      <c r="K122" s="168"/>
      <c r="L122" s="410">
        <v>67</v>
      </c>
      <c r="M122" s="168"/>
      <c r="N122" s="364">
        <v>63</v>
      </c>
      <c r="O122" s="168"/>
      <c r="P122" s="97"/>
      <c r="Q122" s="97"/>
      <c r="R122" s="97"/>
      <c r="S122" s="82"/>
      <c r="T122" s="87"/>
      <c r="U122" s="87"/>
      <c r="V122" s="89"/>
      <c r="W122" s="303"/>
      <c r="X122" s="75"/>
      <c r="Y122" s="114"/>
      <c r="Z122" s="108"/>
      <c r="AA122" s="100"/>
    </row>
    <row r="123" spans="1:27" ht="60" customHeight="1">
      <c r="A123" s="163"/>
      <c r="B123" s="265"/>
      <c r="C123" s="397" t="s">
        <v>242</v>
      </c>
      <c r="D123" s="369" t="s">
        <v>0</v>
      </c>
      <c r="E123" s="415" t="s">
        <v>243</v>
      </c>
      <c r="F123" s="401" t="s">
        <v>244</v>
      </c>
      <c r="G123" s="416">
        <v>1</v>
      </c>
      <c r="H123" s="416"/>
      <c r="I123" s="533">
        <v>0.99</v>
      </c>
      <c r="J123" s="410">
        <f>J124-2</f>
        <v>2158</v>
      </c>
      <c r="K123" s="365">
        <f>J123/J124</f>
        <v>0.99907407407407411</v>
      </c>
      <c r="L123" s="410">
        <v>2880</v>
      </c>
      <c r="M123" s="90">
        <f>L123/L124</f>
        <v>1</v>
      </c>
      <c r="N123" s="364">
        <v>2880</v>
      </c>
      <c r="O123" s="167">
        <f>N123/N124</f>
        <v>1</v>
      </c>
      <c r="P123" s="96">
        <f>K123/3</f>
        <v>0.3330246913580247</v>
      </c>
      <c r="Q123" s="96">
        <f>M123/3</f>
        <v>0.33333333333333331</v>
      </c>
      <c r="R123" s="96">
        <f>O123/3</f>
        <v>0.33333333333333331</v>
      </c>
      <c r="S123" s="83" t="s">
        <v>379</v>
      </c>
      <c r="T123" s="87">
        <v>44440</v>
      </c>
      <c r="U123" s="87">
        <v>44561</v>
      </c>
      <c r="V123" s="88" t="s">
        <v>299</v>
      </c>
      <c r="W123" s="302">
        <f>P123+Q123+R123</f>
        <v>0.99969135802469133</v>
      </c>
      <c r="X123" s="74">
        <f>O123</f>
        <v>1</v>
      </c>
      <c r="Y123" s="113" t="s">
        <v>309</v>
      </c>
      <c r="Z123" s="108"/>
      <c r="AA123" s="100"/>
    </row>
    <row r="124" spans="1:27" ht="39" customHeight="1">
      <c r="A124" s="163"/>
      <c r="B124" s="265"/>
      <c r="C124" s="397"/>
      <c r="D124" s="369"/>
      <c r="E124" s="415"/>
      <c r="F124" s="401" t="s">
        <v>245</v>
      </c>
      <c r="G124" s="416"/>
      <c r="H124" s="416"/>
      <c r="I124" s="537"/>
      <c r="J124" s="410">
        <v>2160</v>
      </c>
      <c r="K124" s="365"/>
      <c r="L124" s="410">
        <v>2880</v>
      </c>
      <c r="M124" s="90"/>
      <c r="N124" s="364">
        <v>2880</v>
      </c>
      <c r="O124" s="168"/>
      <c r="P124" s="97"/>
      <c r="Q124" s="97"/>
      <c r="R124" s="97"/>
      <c r="S124" s="84"/>
      <c r="T124" s="87"/>
      <c r="U124" s="87"/>
      <c r="V124" s="89"/>
      <c r="W124" s="303"/>
      <c r="X124" s="75"/>
      <c r="Y124" s="114"/>
      <c r="Z124" s="108"/>
      <c r="AA124" s="100"/>
    </row>
    <row r="125" spans="1:27" ht="31.5" customHeight="1">
      <c r="A125" s="163"/>
      <c r="B125" s="265"/>
      <c r="C125" s="397" t="s">
        <v>246</v>
      </c>
      <c r="D125" s="369" t="s">
        <v>87</v>
      </c>
      <c r="E125" s="415" t="s">
        <v>247</v>
      </c>
      <c r="F125" s="58" t="s">
        <v>248</v>
      </c>
      <c r="G125" s="526">
        <v>0.94699999999999995</v>
      </c>
      <c r="H125" s="526"/>
      <c r="I125" s="421">
        <v>1</v>
      </c>
      <c r="J125" s="410">
        <v>3441</v>
      </c>
      <c r="K125" s="90">
        <f>J125/J126</f>
        <v>0.9831428571428571</v>
      </c>
      <c r="L125" s="410">
        <v>3441</v>
      </c>
      <c r="M125" s="90">
        <f>L125/L126</f>
        <v>0.9831428571428571</v>
      </c>
      <c r="N125" s="364">
        <v>3455</v>
      </c>
      <c r="O125" s="90">
        <f>N125/N126</f>
        <v>0.9871428571428571</v>
      </c>
      <c r="P125" s="96">
        <f>K125/3</f>
        <v>0.32771428571428568</v>
      </c>
      <c r="Q125" s="96">
        <f>M125/3</f>
        <v>0.32771428571428568</v>
      </c>
      <c r="R125" s="96">
        <f>O125/3</f>
        <v>0.32904761904761903</v>
      </c>
      <c r="S125" s="85" t="s">
        <v>380</v>
      </c>
      <c r="T125" s="87">
        <v>44440</v>
      </c>
      <c r="U125" s="87">
        <v>44561</v>
      </c>
      <c r="V125" s="90" t="s">
        <v>300</v>
      </c>
      <c r="W125" s="302">
        <f>P125+Q125+R125</f>
        <v>0.98447619047619039</v>
      </c>
      <c r="X125" s="74">
        <f>O125</f>
        <v>0.9871428571428571</v>
      </c>
      <c r="Y125" s="113" t="s">
        <v>307</v>
      </c>
      <c r="Z125" s="108"/>
      <c r="AA125" s="34"/>
    </row>
    <row r="126" spans="1:27" ht="26.25" customHeight="1">
      <c r="A126" s="163"/>
      <c r="B126" s="265"/>
      <c r="C126" s="397"/>
      <c r="D126" s="369"/>
      <c r="E126" s="415"/>
      <c r="F126" s="58" t="s">
        <v>249</v>
      </c>
      <c r="G126" s="526"/>
      <c r="H126" s="526"/>
      <c r="I126" s="423"/>
      <c r="J126" s="410">
        <v>3500</v>
      </c>
      <c r="K126" s="90"/>
      <c r="L126" s="410">
        <v>3500</v>
      </c>
      <c r="M126" s="90"/>
      <c r="N126" s="364">
        <v>3500</v>
      </c>
      <c r="O126" s="90"/>
      <c r="P126" s="97"/>
      <c r="Q126" s="97"/>
      <c r="R126" s="97"/>
      <c r="S126" s="86"/>
      <c r="T126" s="87"/>
      <c r="U126" s="87"/>
      <c r="V126" s="90"/>
      <c r="W126" s="303"/>
      <c r="X126" s="75"/>
      <c r="Y126" s="114"/>
      <c r="Z126" s="108"/>
      <c r="AA126" s="34"/>
    </row>
    <row r="127" spans="1:27" ht="66" customHeight="1">
      <c r="A127" s="163"/>
      <c r="B127" s="265"/>
      <c r="C127" s="397" t="s">
        <v>250</v>
      </c>
      <c r="D127" s="369" t="s">
        <v>0</v>
      </c>
      <c r="E127" s="415" t="s">
        <v>251</v>
      </c>
      <c r="F127" s="401" t="s">
        <v>252</v>
      </c>
      <c r="G127" s="359">
        <v>0.75</v>
      </c>
      <c r="H127" s="359"/>
      <c r="I127" s="421">
        <v>1</v>
      </c>
      <c r="J127" s="410">
        <v>7</v>
      </c>
      <c r="K127" s="90">
        <f>J127/J128</f>
        <v>1</v>
      </c>
      <c r="L127" s="410">
        <v>10</v>
      </c>
      <c r="M127" s="90">
        <f>L127/L128</f>
        <v>1</v>
      </c>
      <c r="N127" s="364">
        <v>2</v>
      </c>
      <c r="O127" s="90">
        <f>N127/N128</f>
        <v>1</v>
      </c>
      <c r="P127" s="96">
        <f>K127/3</f>
        <v>0.33333333333333331</v>
      </c>
      <c r="Q127" s="96">
        <f>M127/3</f>
        <v>0.33333333333333331</v>
      </c>
      <c r="R127" s="96">
        <f>O127/3</f>
        <v>0.33333333333333331</v>
      </c>
      <c r="S127" s="82" t="s">
        <v>381</v>
      </c>
      <c r="T127" s="87">
        <v>44440</v>
      </c>
      <c r="U127" s="87">
        <v>44561</v>
      </c>
      <c r="V127" s="117" t="s">
        <v>301</v>
      </c>
      <c r="W127" s="302">
        <f>P127+Q127+R127</f>
        <v>1</v>
      </c>
      <c r="X127" s="74">
        <f>O127</f>
        <v>1</v>
      </c>
      <c r="Y127" s="113" t="s">
        <v>310</v>
      </c>
      <c r="Z127" s="108"/>
      <c r="AA127" s="34"/>
    </row>
    <row r="128" spans="1:27" ht="70.5" customHeight="1">
      <c r="A128" s="163"/>
      <c r="B128" s="265"/>
      <c r="C128" s="397"/>
      <c r="D128" s="369"/>
      <c r="E128" s="415"/>
      <c r="F128" s="401" t="s">
        <v>253</v>
      </c>
      <c r="G128" s="359"/>
      <c r="H128" s="359"/>
      <c r="I128" s="423"/>
      <c r="J128" s="410">
        <v>7</v>
      </c>
      <c r="K128" s="90"/>
      <c r="L128" s="410">
        <v>10</v>
      </c>
      <c r="M128" s="90"/>
      <c r="N128" s="364">
        <v>2</v>
      </c>
      <c r="O128" s="90"/>
      <c r="P128" s="97"/>
      <c r="Q128" s="97"/>
      <c r="R128" s="97"/>
      <c r="S128" s="82"/>
      <c r="T128" s="87"/>
      <c r="U128" s="87"/>
      <c r="V128" s="118"/>
      <c r="W128" s="303"/>
      <c r="X128" s="75"/>
      <c r="Y128" s="114"/>
      <c r="Z128" s="108"/>
      <c r="AA128" s="34"/>
    </row>
    <row r="129" spans="1:25">
      <c r="A129" s="15"/>
      <c r="B129" s="16"/>
      <c r="C129" s="17"/>
      <c r="D129" s="18"/>
      <c r="E129" s="19"/>
      <c r="F129" s="19"/>
      <c r="G129" s="27"/>
      <c r="H129" s="27"/>
      <c r="I129" s="20"/>
      <c r="J129" s="21"/>
      <c r="K129" s="21"/>
      <c r="L129" s="21"/>
      <c r="M129" s="21"/>
      <c r="N129" s="21"/>
      <c r="O129" s="21"/>
      <c r="P129" s="21"/>
      <c r="Q129" s="22"/>
      <c r="R129" s="22"/>
      <c r="S129" s="23"/>
      <c r="T129" s="23"/>
      <c r="U129" s="23"/>
      <c r="V129" s="23"/>
      <c r="W129" s="37"/>
      <c r="X129" s="24"/>
    </row>
    <row r="130" spans="1:25">
      <c r="A130" s="15"/>
      <c r="B130" s="16"/>
      <c r="C130" s="17"/>
      <c r="D130" s="18"/>
      <c r="E130" s="19"/>
      <c r="F130" s="19"/>
      <c r="G130" s="26"/>
      <c r="H130" s="26"/>
      <c r="I130" s="20"/>
      <c r="J130" s="21"/>
      <c r="K130" s="21"/>
      <c r="L130" s="21"/>
      <c r="M130" s="21"/>
      <c r="N130" s="21"/>
      <c r="O130" s="21"/>
      <c r="P130" s="21"/>
      <c r="Q130" s="22"/>
      <c r="R130" s="22"/>
      <c r="S130" s="23"/>
      <c r="T130" s="23"/>
      <c r="U130" s="23"/>
      <c r="V130" s="23"/>
      <c r="W130" s="21"/>
      <c r="X130" s="24"/>
    </row>
    <row r="131" spans="1:25">
      <c r="A131" s="15"/>
      <c r="B131" s="16"/>
      <c r="C131" s="17"/>
      <c r="D131" s="18"/>
      <c r="E131" s="19"/>
      <c r="F131" s="19"/>
      <c r="G131" s="26"/>
      <c r="H131" s="26"/>
      <c r="I131" s="25"/>
      <c r="J131" s="21"/>
      <c r="K131" s="21"/>
      <c r="L131" s="21"/>
      <c r="M131" s="21"/>
      <c r="N131" s="21"/>
      <c r="O131" s="21"/>
      <c r="P131" s="21"/>
      <c r="Q131" s="22"/>
      <c r="R131" s="22"/>
      <c r="S131" s="23"/>
      <c r="T131" s="23"/>
      <c r="U131" s="23"/>
      <c r="V131" s="23"/>
      <c r="W131" s="21"/>
      <c r="X131" s="24"/>
    </row>
    <row r="132" spans="1:25">
      <c r="A132" s="15"/>
      <c r="B132" s="16"/>
      <c r="C132" s="17"/>
      <c r="D132" s="18"/>
      <c r="E132" s="19"/>
      <c r="F132" s="19"/>
      <c r="G132" s="26"/>
      <c r="H132" s="26"/>
      <c r="I132" s="20"/>
      <c r="J132" s="21"/>
      <c r="K132" s="21"/>
      <c r="L132" s="21"/>
      <c r="M132" s="21"/>
      <c r="N132" s="21"/>
      <c r="O132" s="21"/>
      <c r="P132" s="21"/>
      <c r="Q132" s="22"/>
      <c r="R132" s="22"/>
      <c r="S132" s="23"/>
      <c r="T132" s="23"/>
      <c r="U132" s="23"/>
      <c r="V132" s="23"/>
      <c r="W132" s="21"/>
      <c r="X132" s="24"/>
    </row>
    <row r="133" spans="1:25">
      <c r="W133" s="21"/>
    </row>
    <row r="134" spans="1:25" ht="60">
      <c r="V134" s="41" t="s">
        <v>345</v>
      </c>
      <c r="W134" s="41" t="s">
        <v>346</v>
      </c>
      <c r="X134" s="52" t="s">
        <v>347</v>
      </c>
    </row>
    <row r="135" spans="1:25" ht="15">
      <c r="V135" s="30" t="s">
        <v>316</v>
      </c>
      <c r="W135" s="43">
        <v>6</v>
      </c>
      <c r="X135" s="44">
        <f>X138*W135/W138</f>
        <v>9.8360655737704916E-2</v>
      </c>
    </row>
    <row r="136" spans="1:25" ht="15">
      <c r="V136" s="32" t="s">
        <v>317</v>
      </c>
      <c r="W136" s="31">
        <v>1</v>
      </c>
      <c r="X136" s="38">
        <f>X138*W136/W138</f>
        <v>1.6393442622950821E-2</v>
      </c>
    </row>
    <row r="137" spans="1:25" ht="15">
      <c r="V137" s="33" t="s">
        <v>318</v>
      </c>
      <c r="W137" s="45">
        <v>54</v>
      </c>
      <c r="X137" s="46">
        <f>X138*W137/W138</f>
        <v>0.88524590163934425</v>
      </c>
    </row>
    <row r="138" spans="1:25" ht="15">
      <c r="V138" s="40" t="s">
        <v>344</v>
      </c>
      <c r="W138" s="41">
        <f>SUM(W135:W137)</f>
        <v>61</v>
      </c>
      <c r="X138" s="42">
        <v>1</v>
      </c>
    </row>
    <row r="139" spans="1:25" ht="15">
      <c r="V139" s="51"/>
      <c r="W139" s="50"/>
      <c r="Y139" s="47"/>
    </row>
    <row r="140" spans="1:25">
      <c r="W140" s="21"/>
    </row>
    <row r="141" spans="1:25">
      <c r="W141" s="21"/>
    </row>
    <row r="142" spans="1:25">
      <c r="W142" s="39"/>
    </row>
    <row r="143" spans="1:25">
      <c r="R143" s="289" t="s">
        <v>343</v>
      </c>
      <c r="S143" s="289"/>
      <c r="T143" s="289"/>
      <c r="U143" s="289"/>
      <c r="V143" s="289"/>
      <c r="W143" s="289"/>
      <c r="X143" s="28"/>
    </row>
    <row r="144" spans="1:25">
      <c r="R144" s="290"/>
      <c r="S144" s="290"/>
      <c r="T144" s="290"/>
      <c r="U144" s="290"/>
      <c r="V144" s="290"/>
      <c r="W144" s="290"/>
      <c r="X144" s="28"/>
    </row>
    <row r="145" spans="12:24">
      <c r="R145" s="290"/>
      <c r="S145" s="290"/>
      <c r="T145" s="290"/>
      <c r="U145" s="290"/>
      <c r="V145" s="290"/>
      <c r="W145" s="290"/>
      <c r="X145" s="28"/>
    </row>
    <row r="146" spans="12:24" ht="14.25" customHeight="1">
      <c r="R146" s="290"/>
      <c r="S146" s="290"/>
      <c r="T146" s="290"/>
      <c r="U146" s="290"/>
      <c r="V146" s="290"/>
      <c r="W146" s="290"/>
      <c r="X146" s="28"/>
    </row>
    <row r="147" spans="12:24" ht="14.25" customHeight="1">
      <c r="R147" s="290"/>
      <c r="S147" s="290"/>
      <c r="T147" s="290"/>
      <c r="U147" s="290"/>
      <c r="V147" s="290"/>
      <c r="W147" s="290"/>
      <c r="X147" s="28"/>
    </row>
    <row r="148" spans="12:24" ht="24.75" customHeight="1">
      <c r="R148" s="295" t="s">
        <v>92</v>
      </c>
      <c r="S148" s="92"/>
      <c r="T148" s="293"/>
      <c r="U148" s="63"/>
      <c r="W148" s="8"/>
    </row>
    <row r="149" spans="12:24" ht="34.5" customHeight="1">
      <c r="L149" s="62"/>
      <c r="R149" s="296"/>
      <c r="S149" s="92"/>
      <c r="T149" s="293"/>
      <c r="U149" s="294"/>
      <c r="W149" s="8"/>
    </row>
    <row r="150" spans="12:24" ht="35.25" customHeight="1">
      <c r="L150" s="91"/>
      <c r="R150" s="291" t="s">
        <v>191</v>
      </c>
      <c r="S150" s="92"/>
      <c r="T150" s="293"/>
      <c r="U150" s="294"/>
      <c r="V150" s="93"/>
      <c r="W150" s="8"/>
    </row>
    <row r="151" spans="12:24" ht="23.25" customHeight="1">
      <c r="L151" s="91"/>
      <c r="R151" s="292"/>
      <c r="S151" s="92"/>
      <c r="T151" s="293"/>
      <c r="U151" s="63"/>
      <c r="V151" s="93"/>
      <c r="W151" s="8"/>
    </row>
    <row r="152" spans="12:24" ht="25.5" customHeight="1">
      <c r="L152" s="92"/>
      <c r="R152" s="70" t="s">
        <v>194</v>
      </c>
      <c r="V152" s="93"/>
      <c r="W152" s="8"/>
    </row>
    <row r="153" spans="12:24" ht="30.75" customHeight="1">
      <c r="L153" s="92"/>
      <c r="R153" s="71"/>
      <c r="V153" s="93"/>
      <c r="W153" s="8"/>
    </row>
    <row r="154" spans="12:24" ht="42.75" customHeight="1">
      <c r="L154" s="92"/>
      <c r="P154" s="80"/>
      <c r="Q154" s="93"/>
      <c r="R154" s="94" t="s">
        <v>197</v>
      </c>
      <c r="V154" s="93"/>
      <c r="W154" s="8"/>
    </row>
    <row r="155" spans="12:24" ht="51.75" customHeight="1">
      <c r="L155" s="92"/>
      <c r="P155" s="80"/>
      <c r="Q155" s="93"/>
      <c r="R155" s="95"/>
      <c r="V155" s="93"/>
      <c r="W155" s="8"/>
    </row>
    <row r="156" spans="12:24" ht="60" customHeight="1">
      <c r="L156" s="92"/>
      <c r="P156" s="80"/>
      <c r="Q156" s="93"/>
      <c r="R156" s="94" t="s">
        <v>200</v>
      </c>
      <c r="V156" s="93"/>
      <c r="W156" s="8"/>
    </row>
    <row r="157" spans="12:24" ht="33" customHeight="1">
      <c r="L157" s="92"/>
      <c r="P157" s="80"/>
      <c r="Q157" s="93"/>
      <c r="R157" s="95"/>
      <c r="V157" s="93"/>
      <c r="W157" s="8"/>
    </row>
    <row r="158" spans="12:24" ht="29.25" customHeight="1">
      <c r="P158" s="34"/>
      <c r="Q158" s="93"/>
      <c r="R158" s="94" t="s">
        <v>203</v>
      </c>
      <c r="V158" s="93"/>
      <c r="W158" s="8"/>
    </row>
    <row r="159" spans="12:24" ht="56.25" customHeight="1">
      <c r="P159" s="34"/>
      <c r="Q159" s="93"/>
      <c r="R159" s="95"/>
      <c r="V159" s="93"/>
      <c r="W159" s="8"/>
    </row>
    <row r="160" spans="12:24" ht="18.75" customHeight="1">
      <c r="P160" s="34"/>
      <c r="Q160" s="93"/>
      <c r="R160" s="93"/>
      <c r="W160" s="8"/>
    </row>
    <row r="161" spans="16:23">
      <c r="P161" s="34"/>
      <c r="Q161" s="93"/>
      <c r="R161" s="93"/>
      <c r="W161" s="8"/>
    </row>
    <row r="162" spans="16:23">
      <c r="P162" s="34"/>
      <c r="Q162" s="93"/>
      <c r="W162" s="8"/>
    </row>
    <row r="163" spans="16:23">
      <c r="P163" s="34"/>
      <c r="Q163" s="93"/>
      <c r="W163" s="8"/>
    </row>
    <row r="164" spans="16:23">
      <c r="W164" s="8"/>
    </row>
    <row r="165" spans="16:23">
      <c r="W165" s="8"/>
    </row>
    <row r="166" spans="16:23">
      <c r="W166" s="8"/>
    </row>
    <row r="167" spans="16:23">
      <c r="W167" s="8"/>
    </row>
    <row r="168" spans="16:23">
      <c r="W168" s="8"/>
    </row>
    <row r="169" spans="16:23">
      <c r="W169" s="8"/>
    </row>
    <row r="170" spans="16:23">
      <c r="W170" s="8"/>
    </row>
    <row r="171" spans="16:23">
      <c r="W171" s="8"/>
    </row>
    <row r="172" spans="16:23">
      <c r="W172" s="8"/>
    </row>
    <row r="173" spans="16:23">
      <c r="W173" s="8"/>
    </row>
    <row r="174" spans="16:23">
      <c r="W174" s="8"/>
    </row>
    <row r="175" spans="16:23">
      <c r="W175" s="8"/>
    </row>
    <row r="176" spans="16:23">
      <c r="W176" s="8"/>
    </row>
    <row r="177" spans="23:23">
      <c r="W177" s="8"/>
    </row>
    <row r="178" spans="23:23">
      <c r="W178" s="8"/>
    </row>
    <row r="179" spans="23:23">
      <c r="W179" s="8"/>
    </row>
    <row r="180" spans="23:23">
      <c r="W180" s="8"/>
    </row>
    <row r="181" spans="23:23">
      <c r="W181" s="8"/>
    </row>
    <row r="182" spans="23:23">
      <c r="W182" s="8"/>
    </row>
    <row r="183" spans="23:23">
      <c r="W183" s="8"/>
    </row>
    <row r="184" spans="23:23">
      <c r="W184" s="8"/>
    </row>
    <row r="185" spans="23:23">
      <c r="W185" s="8"/>
    </row>
    <row r="186" spans="23:23">
      <c r="W186" s="8"/>
    </row>
    <row r="187" spans="23:23">
      <c r="W187" s="8"/>
    </row>
    <row r="188" spans="23:23">
      <c r="W188" s="8"/>
    </row>
    <row r="189" spans="23:23">
      <c r="W189" s="8"/>
    </row>
    <row r="190" spans="23:23">
      <c r="W190" s="8"/>
    </row>
    <row r="191" spans="23:23">
      <c r="W191" s="8"/>
    </row>
    <row r="192" spans="23:23">
      <c r="W192" s="8"/>
    </row>
    <row r="193" spans="23:23">
      <c r="W193" s="8"/>
    </row>
    <row r="194" spans="23:23">
      <c r="W194" s="8"/>
    </row>
    <row r="195" spans="23:23">
      <c r="W195" s="8"/>
    </row>
    <row r="196" spans="23:23">
      <c r="W196" s="8"/>
    </row>
    <row r="197" spans="23:23">
      <c r="W197" s="8"/>
    </row>
    <row r="198" spans="23:23">
      <c r="W198" s="8"/>
    </row>
    <row r="199" spans="23:23">
      <c r="W199" s="8"/>
    </row>
    <row r="200" spans="23:23">
      <c r="W200" s="8"/>
    </row>
    <row r="201" spans="23:23">
      <c r="W201" s="8"/>
    </row>
    <row r="202" spans="23:23">
      <c r="W202" s="8"/>
    </row>
    <row r="203" spans="23:23">
      <c r="W203" s="8"/>
    </row>
    <row r="204" spans="23:23">
      <c r="W204" s="8"/>
    </row>
    <row r="205" spans="23:23">
      <c r="W205" s="8"/>
    </row>
    <row r="206" spans="23:23">
      <c r="W206" s="8"/>
    </row>
    <row r="207" spans="23:23">
      <c r="W207" s="8"/>
    </row>
    <row r="208" spans="23:23">
      <c r="W208" s="8"/>
    </row>
    <row r="209" spans="23:23">
      <c r="W209" s="8"/>
    </row>
    <row r="210" spans="23:23">
      <c r="W210" s="8"/>
    </row>
    <row r="211" spans="23:23">
      <c r="W211" s="8"/>
    </row>
    <row r="212" spans="23:23">
      <c r="W212" s="8"/>
    </row>
    <row r="213" spans="23:23">
      <c r="W213" s="8"/>
    </row>
    <row r="214" spans="23:23">
      <c r="W214" s="8"/>
    </row>
    <row r="215" spans="23:23">
      <c r="W215" s="8"/>
    </row>
    <row r="216" spans="23:23">
      <c r="W216" s="8"/>
    </row>
    <row r="217" spans="23:23">
      <c r="W217" s="8"/>
    </row>
    <row r="218" spans="23:23">
      <c r="W218" s="8"/>
    </row>
    <row r="219" spans="23:23">
      <c r="W219" s="8"/>
    </row>
    <row r="220" spans="23:23">
      <c r="W220" s="8"/>
    </row>
    <row r="221" spans="23:23">
      <c r="W221" s="8"/>
    </row>
    <row r="222" spans="23:23">
      <c r="W222" s="8"/>
    </row>
    <row r="223" spans="23:23">
      <c r="W223" s="8"/>
    </row>
    <row r="224" spans="23:23">
      <c r="W224" s="8"/>
    </row>
    <row r="225" spans="23:23">
      <c r="W225" s="8"/>
    </row>
    <row r="226" spans="23:23">
      <c r="W226" s="8"/>
    </row>
    <row r="227" spans="23:23">
      <c r="W227" s="8"/>
    </row>
    <row r="228" spans="23:23">
      <c r="W228" s="8"/>
    </row>
    <row r="229" spans="23:23">
      <c r="W229" s="8"/>
    </row>
    <row r="230" spans="23:23">
      <c r="W230" s="8"/>
    </row>
    <row r="231" spans="23:23">
      <c r="W231" s="8"/>
    </row>
    <row r="232" spans="23:23">
      <c r="W232" s="8"/>
    </row>
    <row r="233" spans="23:23">
      <c r="W233" s="8"/>
    </row>
    <row r="234" spans="23:23">
      <c r="W234" s="8"/>
    </row>
    <row r="235" spans="23:23">
      <c r="W235" s="8"/>
    </row>
    <row r="236" spans="23:23">
      <c r="W236" s="8"/>
    </row>
    <row r="237" spans="23:23">
      <c r="W237" s="8"/>
    </row>
    <row r="238" spans="23:23">
      <c r="W238" s="8"/>
    </row>
    <row r="239" spans="23:23">
      <c r="W239" s="8"/>
    </row>
    <row r="240" spans="23:23">
      <c r="W240" s="8"/>
    </row>
    <row r="241" spans="23:23">
      <c r="W241" s="8"/>
    </row>
    <row r="242" spans="23:23">
      <c r="W242" s="8"/>
    </row>
    <row r="243" spans="23:23">
      <c r="W243" s="8"/>
    </row>
    <row r="244" spans="23:23">
      <c r="W244" s="8"/>
    </row>
    <row r="245" spans="23:23">
      <c r="W245" s="8"/>
    </row>
    <row r="246" spans="23:23">
      <c r="W246" s="8"/>
    </row>
    <row r="247" spans="23:23">
      <c r="W247" s="8"/>
    </row>
    <row r="248" spans="23:23">
      <c r="W248" s="8"/>
    </row>
    <row r="249" spans="23:23">
      <c r="W249" s="8"/>
    </row>
    <row r="250" spans="23:23">
      <c r="W250" s="8"/>
    </row>
    <row r="251" spans="23:23">
      <c r="W251" s="8"/>
    </row>
    <row r="252" spans="23:23">
      <c r="W252" s="8"/>
    </row>
    <row r="253" spans="23:23">
      <c r="W253" s="8"/>
    </row>
    <row r="254" spans="23:23">
      <c r="W254" s="8"/>
    </row>
    <row r="255" spans="23:23">
      <c r="W255" s="8"/>
    </row>
    <row r="256" spans="23:23">
      <c r="W256" s="8"/>
    </row>
    <row r="257" spans="23:23">
      <c r="W257" s="8"/>
    </row>
    <row r="258" spans="23:23">
      <c r="W258" s="8"/>
    </row>
    <row r="259" spans="23:23">
      <c r="W259" s="8"/>
    </row>
    <row r="260" spans="23:23">
      <c r="W260" s="8"/>
    </row>
    <row r="261" spans="23:23">
      <c r="W261" s="8"/>
    </row>
    <row r="262" spans="23:23">
      <c r="W262" s="8"/>
    </row>
    <row r="263" spans="23:23">
      <c r="W263" s="8"/>
    </row>
    <row r="264" spans="23:23">
      <c r="W264" s="8"/>
    </row>
    <row r="265" spans="23:23">
      <c r="W265" s="8"/>
    </row>
    <row r="266" spans="23:23">
      <c r="W266" s="8"/>
    </row>
    <row r="267" spans="23:23">
      <c r="W267" s="8"/>
    </row>
    <row r="268" spans="23:23">
      <c r="W268" s="8"/>
    </row>
    <row r="269" spans="23:23">
      <c r="W269" s="8"/>
    </row>
    <row r="270" spans="23:23">
      <c r="W270" s="8"/>
    </row>
    <row r="271" spans="23:23">
      <c r="W271" s="8"/>
    </row>
    <row r="272" spans="23:23">
      <c r="W272" s="8"/>
    </row>
    <row r="273" spans="23:23">
      <c r="W273" s="8"/>
    </row>
    <row r="274" spans="23:23">
      <c r="W274" s="8"/>
    </row>
    <row r="275" spans="23:23">
      <c r="W275" s="8"/>
    </row>
    <row r="276" spans="23:23">
      <c r="W276" s="8"/>
    </row>
    <row r="277" spans="23:23">
      <c r="W277" s="8"/>
    </row>
    <row r="278" spans="23:23">
      <c r="W278" s="8"/>
    </row>
    <row r="279" spans="23:23">
      <c r="W279" s="8"/>
    </row>
    <row r="280" spans="23:23">
      <c r="W280" s="8"/>
    </row>
    <row r="281" spans="23:23">
      <c r="W281" s="8"/>
    </row>
    <row r="282" spans="23:23">
      <c r="W282" s="8"/>
    </row>
    <row r="283" spans="23:23">
      <c r="W283" s="8"/>
    </row>
    <row r="284" spans="23:23">
      <c r="W284" s="8"/>
    </row>
    <row r="285" spans="23:23">
      <c r="W285" s="8"/>
    </row>
    <row r="286" spans="23:23">
      <c r="W286" s="8"/>
    </row>
    <row r="287" spans="23:23">
      <c r="W287" s="8"/>
    </row>
    <row r="288" spans="23:23">
      <c r="W288" s="8"/>
    </row>
    <row r="289" spans="23:23">
      <c r="W289" s="8"/>
    </row>
    <row r="290" spans="23:23">
      <c r="W290" s="8"/>
    </row>
    <row r="291" spans="23:23">
      <c r="W291" s="8"/>
    </row>
    <row r="292" spans="23:23">
      <c r="W292" s="8"/>
    </row>
    <row r="293" spans="23:23">
      <c r="W293" s="8"/>
    </row>
    <row r="294" spans="23:23">
      <c r="W294" s="8"/>
    </row>
    <row r="295" spans="23:23">
      <c r="W295" s="8"/>
    </row>
    <row r="296" spans="23:23">
      <c r="W296" s="8"/>
    </row>
    <row r="297" spans="23:23">
      <c r="W297" s="8"/>
    </row>
    <row r="298" spans="23:23">
      <c r="W298" s="8"/>
    </row>
    <row r="299" spans="23:23">
      <c r="W299" s="8"/>
    </row>
    <row r="300" spans="23:23">
      <c r="W300" s="8"/>
    </row>
    <row r="301" spans="23:23">
      <c r="W301" s="8"/>
    </row>
    <row r="302" spans="23:23">
      <c r="W302" s="8"/>
    </row>
    <row r="303" spans="23:23">
      <c r="W303" s="8"/>
    </row>
    <row r="304" spans="23:23">
      <c r="W304" s="8"/>
    </row>
    <row r="305" spans="23:23">
      <c r="W305" s="8"/>
    </row>
    <row r="306" spans="23:23">
      <c r="W306" s="8"/>
    </row>
    <row r="307" spans="23:23">
      <c r="W307" s="8"/>
    </row>
    <row r="308" spans="23:23">
      <c r="W308" s="8"/>
    </row>
    <row r="309" spans="23:23">
      <c r="W309" s="8"/>
    </row>
    <row r="310" spans="23:23">
      <c r="W310" s="8"/>
    </row>
    <row r="311" spans="23:23">
      <c r="W311" s="8"/>
    </row>
    <row r="312" spans="23:23">
      <c r="W312" s="8"/>
    </row>
    <row r="313" spans="23:23">
      <c r="W313" s="8"/>
    </row>
    <row r="314" spans="23:23">
      <c r="W314" s="8"/>
    </row>
    <row r="315" spans="23:23">
      <c r="W315" s="8"/>
    </row>
    <row r="316" spans="23:23">
      <c r="W316" s="8"/>
    </row>
    <row r="317" spans="23:23">
      <c r="W317" s="8"/>
    </row>
    <row r="318" spans="23:23">
      <c r="W318" s="8"/>
    </row>
    <row r="319" spans="23:23">
      <c r="W319" s="8"/>
    </row>
    <row r="320" spans="23:23">
      <c r="W320" s="8"/>
    </row>
    <row r="321" spans="23:23">
      <c r="W321" s="8"/>
    </row>
    <row r="322" spans="23:23">
      <c r="W322" s="8"/>
    </row>
    <row r="323" spans="23:23">
      <c r="W323" s="8"/>
    </row>
    <row r="324" spans="23:23">
      <c r="W324" s="8"/>
    </row>
    <row r="325" spans="23:23">
      <c r="W325" s="8"/>
    </row>
    <row r="326" spans="23:23">
      <c r="W326" s="8"/>
    </row>
    <row r="327" spans="23:23">
      <c r="W327" s="8"/>
    </row>
    <row r="328" spans="23:23">
      <c r="W328" s="8"/>
    </row>
    <row r="329" spans="23:23">
      <c r="W329" s="8"/>
    </row>
    <row r="330" spans="23:23">
      <c r="W330" s="8"/>
    </row>
    <row r="331" spans="23:23">
      <c r="W331" s="8"/>
    </row>
    <row r="332" spans="23:23">
      <c r="W332" s="8"/>
    </row>
    <row r="333" spans="23:23">
      <c r="W333" s="8"/>
    </row>
    <row r="334" spans="23:23">
      <c r="W334" s="8"/>
    </row>
    <row r="335" spans="23:23">
      <c r="W335" s="8"/>
    </row>
    <row r="336" spans="23:23">
      <c r="W336" s="8"/>
    </row>
    <row r="337" spans="23:23">
      <c r="W337" s="8"/>
    </row>
    <row r="338" spans="23:23">
      <c r="W338" s="8"/>
    </row>
    <row r="339" spans="23:23">
      <c r="W339" s="8"/>
    </row>
    <row r="340" spans="23:23">
      <c r="W340" s="8"/>
    </row>
    <row r="341" spans="23:23">
      <c r="W341" s="8"/>
    </row>
    <row r="342" spans="23:23">
      <c r="W342" s="8"/>
    </row>
    <row r="343" spans="23:23">
      <c r="W343" s="8"/>
    </row>
    <row r="344" spans="23:23">
      <c r="W344" s="8"/>
    </row>
    <row r="345" spans="23:23">
      <c r="W345" s="8"/>
    </row>
    <row r="346" spans="23:23">
      <c r="W346" s="8"/>
    </row>
    <row r="347" spans="23:23">
      <c r="W347" s="8"/>
    </row>
    <row r="348" spans="23:23">
      <c r="W348" s="8"/>
    </row>
    <row r="349" spans="23:23">
      <c r="W349" s="8"/>
    </row>
    <row r="350" spans="23:23">
      <c r="W350" s="8"/>
    </row>
    <row r="351" spans="23:23">
      <c r="W351" s="8"/>
    </row>
    <row r="352" spans="23:23">
      <c r="W352" s="8"/>
    </row>
    <row r="353" spans="23:23">
      <c r="W353" s="8"/>
    </row>
    <row r="354" spans="23:23">
      <c r="W354" s="8"/>
    </row>
    <row r="355" spans="23:23">
      <c r="W355" s="8"/>
    </row>
    <row r="356" spans="23:23">
      <c r="W356" s="8"/>
    </row>
    <row r="357" spans="23:23">
      <c r="W357" s="8"/>
    </row>
    <row r="358" spans="23:23">
      <c r="W358" s="8"/>
    </row>
    <row r="359" spans="23:23">
      <c r="W359" s="8"/>
    </row>
    <row r="360" spans="23:23">
      <c r="W360" s="8"/>
    </row>
    <row r="361" spans="23:23">
      <c r="W361" s="8"/>
    </row>
    <row r="362" spans="23:23">
      <c r="W362" s="8"/>
    </row>
    <row r="363" spans="23:23">
      <c r="W363" s="8"/>
    </row>
    <row r="364" spans="23:23">
      <c r="W364" s="8"/>
    </row>
    <row r="365" spans="23:23">
      <c r="W365" s="8"/>
    </row>
    <row r="366" spans="23:23">
      <c r="W366" s="8"/>
    </row>
    <row r="367" spans="23:23">
      <c r="W367" s="8"/>
    </row>
    <row r="368" spans="23:23">
      <c r="W368" s="8"/>
    </row>
    <row r="369" spans="23:23">
      <c r="W369" s="8"/>
    </row>
    <row r="370" spans="23:23">
      <c r="W370" s="8"/>
    </row>
    <row r="371" spans="23:23">
      <c r="W371" s="8"/>
    </row>
    <row r="372" spans="23:23">
      <c r="W372" s="8"/>
    </row>
    <row r="373" spans="23:23">
      <c r="W373" s="8"/>
    </row>
    <row r="374" spans="23:23">
      <c r="W374" s="8"/>
    </row>
    <row r="375" spans="23:23">
      <c r="W375" s="8"/>
    </row>
    <row r="376" spans="23:23">
      <c r="W376" s="8"/>
    </row>
    <row r="377" spans="23:23">
      <c r="W377" s="8"/>
    </row>
    <row r="378" spans="23:23">
      <c r="W378" s="8"/>
    </row>
    <row r="379" spans="23:23">
      <c r="W379" s="8"/>
    </row>
    <row r="380" spans="23:23">
      <c r="W380" s="8"/>
    </row>
    <row r="381" spans="23:23">
      <c r="W381" s="8"/>
    </row>
    <row r="382" spans="23:23">
      <c r="W382" s="8"/>
    </row>
    <row r="383" spans="23:23">
      <c r="W383" s="8"/>
    </row>
    <row r="384" spans="23:23">
      <c r="W384" s="8"/>
    </row>
    <row r="385" spans="23:23">
      <c r="W385" s="8"/>
    </row>
    <row r="386" spans="23:23">
      <c r="W386" s="8"/>
    </row>
    <row r="387" spans="23:23">
      <c r="W387" s="8"/>
    </row>
    <row r="388" spans="23:23">
      <c r="W388" s="8"/>
    </row>
    <row r="389" spans="23:23">
      <c r="W389" s="8"/>
    </row>
    <row r="390" spans="23:23">
      <c r="W390" s="8"/>
    </row>
    <row r="391" spans="23:23">
      <c r="W391" s="8"/>
    </row>
    <row r="392" spans="23:23">
      <c r="W392" s="8"/>
    </row>
    <row r="393" spans="23:23">
      <c r="W393" s="8"/>
    </row>
    <row r="394" spans="23:23">
      <c r="W394" s="8"/>
    </row>
    <row r="395" spans="23:23">
      <c r="W395" s="8"/>
    </row>
    <row r="396" spans="23:23">
      <c r="W396" s="8"/>
    </row>
    <row r="397" spans="23:23">
      <c r="W397" s="8"/>
    </row>
    <row r="398" spans="23:23">
      <c r="W398" s="8"/>
    </row>
    <row r="399" spans="23:23">
      <c r="W399" s="8"/>
    </row>
    <row r="400" spans="23:23">
      <c r="W400" s="8"/>
    </row>
    <row r="401" spans="23:23">
      <c r="W401" s="8"/>
    </row>
    <row r="402" spans="23:23">
      <c r="W402" s="8"/>
    </row>
    <row r="403" spans="23:23">
      <c r="W403" s="8"/>
    </row>
    <row r="404" spans="23:23">
      <c r="W404" s="8"/>
    </row>
    <row r="405" spans="23:23">
      <c r="W405" s="8"/>
    </row>
    <row r="406" spans="23:23">
      <c r="W406" s="8"/>
    </row>
    <row r="407" spans="23:23">
      <c r="W407" s="8"/>
    </row>
    <row r="408" spans="23:23">
      <c r="W408" s="8"/>
    </row>
    <row r="409" spans="23:23">
      <c r="W409" s="8"/>
    </row>
    <row r="410" spans="23:23">
      <c r="W410" s="8"/>
    </row>
    <row r="411" spans="23:23">
      <c r="W411" s="8"/>
    </row>
    <row r="412" spans="23:23">
      <c r="W412" s="8"/>
    </row>
    <row r="413" spans="23:23">
      <c r="W413" s="8"/>
    </row>
    <row r="414" spans="23:23">
      <c r="W414" s="8"/>
    </row>
    <row r="415" spans="23:23">
      <c r="W415" s="8"/>
    </row>
    <row r="416" spans="23:23">
      <c r="W416" s="8"/>
    </row>
    <row r="417" spans="23:23">
      <c r="W417" s="8"/>
    </row>
    <row r="418" spans="23:23">
      <c r="W418" s="8"/>
    </row>
    <row r="419" spans="23:23">
      <c r="W419" s="8"/>
    </row>
    <row r="420" spans="23:23">
      <c r="W420" s="8"/>
    </row>
    <row r="421" spans="23:23">
      <c r="W421" s="8"/>
    </row>
    <row r="422" spans="23:23">
      <c r="W422" s="8"/>
    </row>
    <row r="423" spans="23:23">
      <c r="W423" s="8"/>
    </row>
    <row r="424" spans="23:23">
      <c r="W424" s="8"/>
    </row>
    <row r="425" spans="23:23">
      <c r="W425" s="8"/>
    </row>
    <row r="426" spans="23:23">
      <c r="W426" s="8"/>
    </row>
    <row r="427" spans="23:23">
      <c r="W427" s="8"/>
    </row>
    <row r="428" spans="23:23">
      <c r="W428" s="8"/>
    </row>
    <row r="429" spans="23:23">
      <c r="W429" s="8"/>
    </row>
    <row r="430" spans="23:23">
      <c r="W430" s="8"/>
    </row>
    <row r="431" spans="23:23">
      <c r="W431" s="8"/>
    </row>
    <row r="432" spans="23:23">
      <c r="W432" s="8"/>
    </row>
    <row r="433" spans="23:23">
      <c r="W433" s="8"/>
    </row>
    <row r="434" spans="23:23">
      <c r="W434" s="8"/>
    </row>
    <row r="435" spans="23:23">
      <c r="W435" s="8"/>
    </row>
    <row r="436" spans="23:23">
      <c r="W436" s="8"/>
    </row>
    <row r="437" spans="23:23">
      <c r="W437" s="8"/>
    </row>
    <row r="438" spans="23:23">
      <c r="W438" s="8"/>
    </row>
    <row r="439" spans="23:23">
      <c r="W439" s="8"/>
    </row>
    <row r="440" spans="23:23">
      <c r="W440" s="8"/>
    </row>
    <row r="441" spans="23:23">
      <c r="W441" s="8"/>
    </row>
    <row r="442" spans="23:23">
      <c r="W442" s="8"/>
    </row>
    <row r="443" spans="23:23">
      <c r="W443" s="8"/>
    </row>
    <row r="444" spans="23:23">
      <c r="W444" s="8"/>
    </row>
    <row r="445" spans="23:23">
      <c r="W445" s="8"/>
    </row>
    <row r="446" spans="23:23">
      <c r="W446" s="8"/>
    </row>
    <row r="447" spans="23:23">
      <c r="W447" s="8"/>
    </row>
    <row r="448" spans="23:23">
      <c r="W448" s="8"/>
    </row>
    <row r="449" spans="23:23">
      <c r="W449" s="8"/>
    </row>
    <row r="450" spans="23:23">
      <c r="W450" s="8"/>
    </row>
    <row r="451" spans="23:23">
      <c r="W451" s="8"/>
    </row>
    <row r="452" spans="23:23">
      <c r="W452" s="8"/>
    </row>
    <row r="453" spans="23:23">
      <c r="W453" s="8"/>
    </row>
    <row r="454" spans="23:23">
      <c r="W454" s="8"/>
    </row>
    <row r="455" spans="23:23">
      <c r="W455" s="8"/>
    </row>
    <row r="456" spans="23:23">
      <c r="W456" s="8"/>
    </row>
    <row r="457" spans="23:23">
      <c r="W457" s="8"/>
    </row>
    <row r="458" spans="23:23">
      <c r="W458" s="8"/>
    </row>
    <row r="459" spans="23:23">
      <c r="W459" s="8"/>
    </row>
    <row r="460" spans="23:23">
      <c r="W460" s="8"/>
    </row>
    <row r="461" spans="23:23">
      <c r="W461" s="8"/>
    </row>
    <row r="462" spans="23:23">
      <c r="W462" s="8"/>
    </row>
    <row r="463" spans="23:23">
      <c r="W463" s="8"/>
    </row>
    <row r="464" spans="23:23">
      <c r="W464" s="8"/>
    </row>
    <row r="465" spans="23:23">
      <c r="W465" s="8"/>
    </row>
    <row r="466" spans="23:23">
      <c r="W466" s="8"/>
    </row>
    <row r="467" spans="23:23">
      <c r="W467" s="8"/>
    </row>
    <row r="468" spans="23:23">
      <c r="W468" s="8"/>
    </row>
    <row r="469" spans="23:23">
      <c r="W469" s="8"/>
    </row>
    <row r="470" spans="23:23">
      <c r="W470" s="8"/>
    </row>
    <row r="471" spans="23:23">
      <c r="W471" s="8"/>
    </row>
    <row r="472" spans="23:23">
      <c r="W472" s="8"/>
    </row>
    <row r="473" spans="23:23">
      <c r="W473" s="8"/>
    </row>
    <row r="474" spans="23:23">
      <c r="W474" s="8"/>
    </row>
    <row r="475" spans="23:23">
      <c r="W475" s="8"/>
    </row>
    <row r="476" spans="23:23">
      <c r="W476" s="8"/>
    </row>
    <row r="477" spans="23:23">
      <c r="W477" s="8"/>
    </row>
    <row r="478" spans="23:23">
      <c r="W478" s="8"/>
    </row>
    <row r="479" spans="23:23">
      <c r="W479" s="8"/>
    </row>
    <row r="480" spans="23:23">
      <c r="W480" s="8"/>
    </row>
    <row r="481" spans="23:23">
      <c r="W481" s="8"/>
    </row>
    <row r="482" spans="23:23">
      <c r="W482" s="8"/>
    </row>
    <row r="483" spans="23:23">
      <c r="W483" s="8"/>
    </row>
    <row r="484" spans="23:23">
      <c r="W484" s="8"/>
    </row>
    <row r="485" spans="23:23">
      <c r="W485" s="8"/>
    </row>
    <row r="486" spans="23:23">
      <c r="W486" s="8"/>
    </row>
    <row r="487" spans="23:23">
      <c r="W487" s="8"/>
    </row>
    <row r="488" spans="23:23">
      <c r="W488" s="8"/>
    </row>
    <row r="489" spans="23:23">
      <c r="W489" s="8"/>
    </row>
    <row r="490" spans="23:23">
      <c r="W490" s="8"/>
    </row>
    <row r="491" spans="23:23">
      <c r="W491" s="8"/>
    </row>
    <row r="492" spans="23:23">
      <c r="W492" s="8"/>
    </row>
    <row r="493" spans="23:23">
      <c r="W493" s="8"/>
    </row>
    <row r="494" spans="23:23">
      <c r="W494" s="8"/>
    </row>
    <row r="495" spans="23:23">
      <c r="W495" s="8"/>
    </row>
    <row r="496" spans="23:23">
      <c r="W496" s="8"/>
    </row>
    <row r="497" spans="23:23">
      <c r="W497" s="8"/>
    </row>
    <row r="498" spans="23:23">
      <c r="W498" s="8"/>
    </row>
    <row r="499" spans="23:23">
      <c r="W499" s="8"/>
    </row>
    <row r="500" spans="23:23">
      <c r="W500" s="8"/>
    </row>
    <row r="501" spans="23:23">
      <c r="W501" s="8"/>
    </row>
    <row r="502" spans="23:23">
      <c r="W502" s="8"/>
    </row>
    <row r="503" spans="23:23">
      <c r="W503" s="8"/>
    </row>
    <row r="504" spans="23:23">
      <c r="W504" s="8"/>
    </row>
    <row r="505" spans="23:23">
      <c r="W505" s="8"/>
    </row>
    <row r="506" spans="23:23">
      <c r="W506" s="8"/>
    </row>
    <row r="507" spans="23:23">
      <c r="W507" s="8"/>
    </row>
    <row r="508" spans="23:23">
      <c r="W508" s="8"/>
    </row>
    <row r="509" spans="23:23">
      <c r="W509" s="8"/>
    </row>
    <row r="510" spans="23:23">
      <c r="W510" s="8"/>
    </row>
    <row r="511" spans="23:23">
      <c r="W511" s="8"/>
    </row>
    <row r="512" spans="23:23">
      <c r="W512" s="8"/>
    </row>
    <row r="513" spans="23:23">
      <c r="W513" s="8"/>
    </row>
    <row r="514" spans="23:23">
      <c r="W514" s="8"/>
    </row>
    <row r="515" spans="23:23">
      <c r="W515" s="8"/>
    </row>
    <row r="516" spans="23:23">
      <c r="W516" s="8"/>
    </row>
    <row r="517" spans="23:23">
      <c r="W517" s="8"/>
    </row>
    <row r="518" spans="23:23">
      <c r="W518" s="8"/>
    </row>
    <row r="519" spans="23:23">
      <c r="W519" s="8"/>
    </row>
    <row r="520" spans="23:23">
      <c r="W520" s="8"/>
    </row>
    <row r="521" spans="23:23">
      <c r="W521" s="8"/>
    </row>
    <row r="522" spans="23:23">
      <c r="W522" s="8"/>
    </row>
    <row r="523" spans="23:23">
      <c r="W523" s="8"/>
    </row>
    <row r="524" spans="23:23">
      <c r="W524" s="8"/>
    </row>
    <row r="525" spans="23:23">
      <c r="W525" s="8"/>
    </row>
    <row r="526" spans="23:23">
      <c r="W526" s="8"/>
    </row>
    <row r="527" spans="23:23">
      <c r="W527" s="8"/>
    </row>
    <row r="528" spans="23:23">
      <c r="W528" s="8"/>
    </row>
    <row r="529" spans="23:23">
      <c r="W529" s="8"/>
    </row>
    <row r="530" spans="23:23">
      <c r="W530" s="8"/>
    </row>
    <row r="531" spans="23:23">
      <c r="W531" s="8"/>
    </row>
    <row r="532" spans="23:23">
      <c r="W532" s="8"/>
    </row>
    <row r="533" spans="23:23">
      <c r="W533" s="8"/>
    </row>
    <row r="534" spans="23:23">
      <c r="W534" s="8"/>
    </row>
    <row r="535" spans="23:23">
      <c r="W535" s="8"/>
    </row>
    <row r="536" spans="23:23">
      <c r="W536" s="8"/>
    </row>
    <row r="537" spans="23:23">
      <c r="W537" s="8"/>
    </row>
    <row r="538" spans="23:23">
      <c r="W538" s="8"/>
    </row>
    <row r="539" spans="23:23">
      <c r="W539" s="8"/>
    </row>
    <row r="540" spans="23:23">
      <c r="W540" s="8"/>
    </row>
    <row r="541" spans="23:23">
      <c r="W541" s="8"/>
    </row>
    <row r="542" spans="23:23">
      <c r="W542" s="8"/>
    </row>
    <row r="543" spans="23:23">
      <c r="W543" s="8"/>
    </row>
    <row r="544" spans="23:23">
      <c r="W544" s="8"/>
    </row>
    <row r="545" spans="23:23">
      <c r="W545" s="8"/>
    </row>
    <row r="546" spans="23:23">
      <c r="W546" s="8"/>
    </row>
    <row r="547" spans="23:23">
      <c r="W547" s="8"/>
    </row>
    <row r="548" spans="23:23">
      <c r="W548" s="8"/>
    </row>
    <row r="549" spans="23:23">
      <c r="W549" s="8"/>
    </row>
    <row r="550" spans="23:23">
      <c r="W550" s="8"/>
    </row>
    <row r="551" spans="23:23">
      <c r="W551" s="8"/>
    </row>
    <row r="552" spans="23:23">
      <c r="W552" s="8"/>
    </row>
    <row r="553" spans="23:23">
      <c r="W553" s="8"/>
    </row>
    <row r="554" spans="23:23">
      <c r="W554" s="8"/>
    </row>
    <row r="555" spans="23:23">
      <c r="W555" s="8"/>
    </row>
    <row r="556" spans="23:23">
      <c r="W556" s="8"/>
    </row>
    <row r="557" spans="23:23">
      <c r="W557" s="8"/>
    </row>
    <row r="558" spans="23:23">
      <c r="W558" s="8"/>
    </row>
    <row r="559" spans="23:23">
      <c r="W559" s="8"/>
    </row>
    <row r="560" spans="23:23">
      <c r="W560" s="8"/>
    </row>
    <row r="561" spans="23:23">
      <c r="W561" s="8"/>
    </row>
    <row r="562" spans="23:23">
      <c r="W562" s="8"/>
    </row>
    <row r="563" spans="23:23">
      <c r="W563" s="8"/>
    </row>
    <row r="564" spans="23:23">
      <c r="W564" s="8"/>
    </row>
    <row r="565" spans="23:23">
      <c r="W565" s="8"/>
    </row>
    <row r="566" spans="23:23">
      <c r="W566" s="8"/>
    </row>
    <row r="567" spans="23:23">
      <c r="W567" s="8"/>
    </row>
    <row r="568" spans="23:23">
      <c r="W568" s="8"/>
    </row>
    <row r="569" spans="23:23">
      <c r="W569" s="8"/>
    </row>
    <row r="570" spans="23:23">
      <c r="W570" s="8"/>
    </row>
    <row r="571" spans="23:23">
      <c r="W571" s="8"/>
    </row>
    <row r="572" spans="23:23">
      <c r="W572" s="8"/>
    </row>
    <row r="573" spans="23:23">
      <c r="W573" s="8"/>
    </row>
    <row r="574" spans="23:23">
      <c r="W574" s="8"/>
    </row>
    <row r="575" spans="23:23">
      <c r="W575" s="8"/>
    </row>
    <row r="576" spans="23:23">
      <c r="W576" s="8"/>
    </row>
    <row r="577" spans="23:23">
      <c r="W577" s="8"/>
    </row>
    <row r="578" spans="23:23">
      <c r="W578" s="8"/>
    </row>
    <row r="579" spans="23:23">
      <c r="W579" s="8"/>
    </row>
    <row r="580" spans="23:23">
      <c r="W580" s="8"/>
    </row>
    <row r="581" spans="23:23">
      <c r="W581" s="8"/>
    </row>
    <row r="582" spans="23:23">
      <c r="W582" s="8"/>
    </row>
    <row r="583" spans="23:23">
      <c r="W583" s="8"/>
    </row>
    <row r="584" spans="23:23">
      <c r="W584" s="8"/>
    </row>
    <row r="585" spans="23:23">
      <c r="W585" s="8"/>
    </row>
    <row r="586" spans="23:23">
      <c r="W586" s="8"/>
    </row>
    <row r="587" spans="23:23">
      <c r="W587" s="8"/>
    </row>
    <row r="588" spans="23:23">
      <c r="W588" s="8"/>
    </row>
    <row r="589" spans="23:23">
      <c r="W589" s="8"/>
    </row>
    <row r="590" spans="23:23">
      <c r="W590" s="8"/>
    </row>
    <row r="591" spans="23:23">
      <c r="W591" s="8"/>
    </row>
    <row r="592" spans="23:23">
      <c r="W592" s="8"/>
    </row>
    <row r="593" spans="23:23">
      <c r="W593" s="8"/>
    </row>
    <row r="594" spans="23:23">
      <c r="W594" s="8"/>
    </row>
    <row r="595" spans="23:23">
      <c r="W595" s="8"/>
    </row>
    <row r="596" spans="23:23">
      <c r="W596" s="8"/>
    </row>
    <row r="597" spans="23:23">
      <c r="W597" s="8"/>
    </row>
    <row r="598" spans="23:23">
      <c r="W598" s="8"/>
    </row>
    <row r="599" spans="23:23">
      <c r="W599" s="8"/>
    </row>
    <row r="600" spans="23:23">
      <c r="W600" s="8"/>
    </row>
    <row r="601" spans="23:23">
      <c r="W601" s="8"/>
    </row>
    <row r="602" spans="23:23">
      <c r="W602" s="8"/>
    </row>
    <row r="603" spans="23:23">
      <c r="W603" s="8"/>
    </row>
    <row r="604" spans="23:23">
      <c r="W604" s="8"/>
    </row>
    <row r="605" spans="23:23">
      <c r="W605" s="8"/>
    </row>
    <row r="606" spans="23:23">
      <c r="W606" s="8"/>
    </row>
    <row r="607" spans="23:23">
      <c r="W607" s="8"/>
    </row>
    <row r="608" spans="23:23">
      <c r="W608" s="8"/>
    </row>
    <row r="609" spans="23:23">
      <c r="W609" s="8"/>
    </row>
    <row r="610" spans="23:23">
      <c r="W610" s="8"/>
    </row>
    <row r="611" spans="23:23">
      <c r="W611" s="8"/>
    </row>
    <row r="612" spans="23:23">
      <c r="W612" s="8"/>
    </row>
    <row r="613" spans="23:23">
      <c r="W613" s="8"/>
    </row>
    <row r="614" spans="23:23">
      <c r="W614" s="8"/>
    </row>
    <row r="615" spans="23:23">
      <c r="W615" s="8"/>
    </row>
    <row r="616" spans="23:23">
      <c r="W616" s="8"/>
    </row>
    <row r="617" spans="23:23">
      <c r="W617" s="8"/>
    </row>
    <row r="618" spans="23:23">
      <c r="W618" s="8"/>
    </row>
    <row r="619" spans="23:23">
      <c r="W619" s="8"/>
    </row>
    <row r="620" spans="23:23">
      <c r="W620" s="8"/>
    </row>
    <row r="621" spans="23:23">
      <c r="W621" s="8"/>
    </row>
    <row r="622" spans="23:23">
      <c r="W622" s="8"/>
    </row>
    <row r="623" spans="23:23">
      <c r="W623" s="8"/>
    </row>
    <row r="624" spans="23:23">
      <c r="W624" s="8"/>
    </row>
    <row r="625" spans="23:23">
      <c r="W625" s="8"/>
    </row>
    <row r="626" spans="23:23">
      <c r="W626" s="8"/>
    </row>
    <row r="627" spans="23:23">
      <c r="W627" s="8"/>
    </row>
    <row r="628" spans="23:23">
      <c r="W628" s="8"/>
    </row>
    <row r="629" spans="23:23">
      <c r="W629" s="8"/>
    </row>
    <row r="630" spans="23:23">
      <c r="W630" s="8"/>
    </row>
    <row r="631" spans="23:23">
      <c r="W631" s="8"/>
    </row>
    <row r="632" spans="23:23">
      <c r="W632" s="8"/>
    </row>
    <row r="633" spans="23:23">
      <c r="W633" s="8"/>
    </row>
    <row r="634" spans="23:23">
      <c r="W634" s="8"/>
    </row>
    <row r="635" spans="23:23">
      <c r="W635" s="8"/>
    </row>
    <row r="636" spans="23:23">
      <c r="W636" s="8"/>
    </row>
    <row r="637" spans="23:23">
      <c r="W637" s="8"/>
    </row>
    <row r="638" spans="23:23">
      <c r="W638" s="8"/>
    </row>
    <row r="639" spans="23:23">
      <c r="W639" s="8"/>
    </row>
    <row r="640" spans="23:23">
      <c r="W640" s="8"/>
    </row>
    <row r="641" spans="23:23">
      <c r="W641" s="8"/>
    </row>
    <row r="642" spans="23:23">
      <c r="W642" s="8"/>
    </row>
    <row r="643" spans="23:23">
      <c r="W643" s="8"/>
    </row>
    <row r="644" spans="23:23">
      <c r="W644" s="8"/>
    </row>
    <row r="645" spans="23:23">
      <c r="W645" s="8"/>
    </row>
    <row r="646" spans="23:23">
      <c r="W646" s="8"/>
    </row>
    <row r="647" spans="23:23">
      <c r="W647" s="8"/>
    </row>
    <row r="648" spans="23:23">
      <c r="W648" s="8"/>
    </row>
    <row r="649" spans="23:23">
      <c r="W649" s="8"/>
    </row>
    <row r="650" spans="23:23">
      <c r="W650" s="8"/>
    </row>
    <row r="651" spans="23:23">
      <c r="W651" s="8"/>
    </row>
    <row r="652" spans="23:23">
      <c r="W652" s="8"/>
    </row>
    <row r="653" spans="23:23">
      <c r="W653" s="8"/>
    </row>
    <row r="654" spans="23:23">
      <c r="W654" s="8"/>
    </row>
    <row r="655" spans="23:23">
      <c r="W655" s="8"/>
    </row>
    <row r="656" spans="23:23">
      <c r="W656" s="8"/>
    </row>
    <row r="657" spans="23:23">
      <c r="W657" s="8"/>
    </row>
    <row r="658" spans="23:23">
      <c r="W658" s="8"/>
    </row>
    <row r="659" spans="23:23">
      <c r="W659" s="8"/>
    </row>
    <row r="660" spans="23:23">
      <c r="W660" s="8"/>
    </row>
    <row r="661" spans="23:23">
      <c r="W661" s="8"/>
    </row>
    <row r="662" spans="23:23">
      <c r="W662" s="8"/>
    </row>
    <row r="663" spans="23:23">
      <c r="W663" s="8"/>
    </row>
    <row r="664" spans="23:23">
      <c r="W664" s="8"/>
    </row>
    <row r="665" spans="23:23">
      <c r="W665" s="8"/>
    </row>
    <row r="666" spans="23:23">
      <c r="W666" s="8"/>
    </row>
    <row r="667" spans="23:23">
      <c r="W667" s="8"/>
    </row>
    <row r="668" spans="23:23">
      <c r="W668" s="8"/>
    </row>
    <row r="669" spans="23:23">
      <c r="W669" s="8"/>
    </row>
    <row r="670" spans="23:23">
      <c r="W670" s="8"/>
    </row>
    <row r="671" spans="23:23">
      <c r="W671" s="8"/>
    </row>
    <row r="672" spans="23:23">
      <c r="W672" s="8"/>
    </row>
    <row r="673" spans="23:23">
      <c r="W673" s="8"/>
    </row>
    <row r="674" spans="23:23">
      <c r="W674" s="8"/>
    </row>
    <row r="675" spans="23:23">
      <c r="W675" s="8"/>
    </row>
    <row r="676" spans="23:23">
      <c r="W676" s="8"/>
    </row>
    <row r="677" spans="23:23">
      <c r="W677" s="8"/>
    </row>
    <row r="678" spans="23:23">
      <c r="W678" s="8"/>
    </row>
    <row r="679" spans="23:23">
      <c r="W679" s="8"/>
    </row>
    <row r="680" spans="23:23">
      <c r="W680" s="8"/>
    </row>
    <row r="681" spans="23:23">
      <c r="W681" s="8"/>
    </row>
    <row r="682" spans="23:23">
      <c r="W682" s="8"/>
    </row>
    <row r="683" spans="23:23">
      <c r="W683" s="8"/>
    </row>
    <row r="684" spans="23:23">
      <c r="W684" s="8"/>
    </row>
    <row r="685" spans="23:23">
      <c r="W685" s="8"/>
    </row>
    <row r="686" spans="23:23">
      <c r="W686" s="8"/>
    </row>
    <row r="687" spans="23:23">
      <c r="W687" s="8"/>
    </row>
    <row r="688" spans="23:23">
      <c r="W688" s="8"/>
    </row>
    <row r="689" spans="23:23">
      <c r="W689" s="8"/>
    </row>
    <row r="690" spans="23:23">
      <c r="W690" s="8"/>
    </row>
    <row r="691" spans="23:23">
      <c r="W691" s="8"/>
    </row>
    <row r="692" spans="23:23">
      <c r="W692" s="8"/>
    </row>
    <row r="693" spans="23:23">
      <c r="W693" s="8"/>
    </row>
    <row r="694" spans="23:23">
      <c r="W694" s="8"/>
    </row>
    <row r="695" spans="23:23">
      <c r="W695" s="8"/>
    </row>
    <row r="696" spans="23:23">
      <c r="W696" s="8"/>
    </row>
    <row r="697" spans="23:23">
      <c r="W697" s="8"/>
    </row>
    <row r="698" spans="23:23">
      <c r="W698" s="8"/>
    </row>
    <row r="699" spans="23:23">
      <c r="W699" s="8"/>
    </row>
    <row r="700" spans="23:23">
      <c r="W700" s="8"/>
    </row>
    <row r="701" spans="23:23">
      <c r="W701" s="8"/>
    </row>
    <row r="702" spans="23:23">
      <c r="W702" s="8"/>
    </row>
    <row r="703" spans="23:23">
      <c r="W703" s="8"/>
    </row>
    <row r="704" spans="23:23">
      <c r="W704" s="8"/>
    </row>
    <row r="705" spans="23:23">
      <c r="W705" s="8"/>
    </row>
    <row r="706" spans="23:23">
      <c r="W706" s="8"/>
    </row>
    <row r="707" spans="23:23">
      <c r="W707" s="8"/>
    </row>
    <row r="708" spans="23:23">
      <c r="W708" s="8"/>
    </row>
    <row r="709" spans="23:23">
      <c r="W709" s="8"/>
    </row>
    <row r="710" spans="23:23">
      <c r="W710" s="8"/>
    </row>
    <row r="711" spans="23:23">
      <c r="W711" s="8"/>
    </row>
    <row r="712" spans="23:23">
      <c r="W712" s="8"/>
    </row>
    <row r="713" spans="23:23">
      <c r="W713" s="8"/>
    </row>
    <row r="714" spans="23:23">
      <c r="W714" s="8"/>
    </row>
    <row r="715" spans="23:23">
      <c r="W715" s="8"/>
    </row>
    <row r="716" spans="23:23">
      <c r="W716" s="8"/>
    </row>
    <row r="717" spans="23:23">
      <c r="W717" s="8"/>
    </row>
    <row r="718" spans="23:23">
      <c r="W718" s="8"/>
    </row>
    <row r="719" spans="23:23">
      <c r="W719" s="8"/>
    </row>
    <row r="720" spans="23:23">
      <c r="W720" s="8"/>
    </row>
    <row r="721" spans="23:23">
      <c r="W721" s="8"/>
    </row>
    <row r="722" spans="23:23">
      <c r="W722" s="8"/>
    </row>
    <row r="723" spans="23:23">
      <c r="W723" s="8"/>
    </row>
    <row r="724" spans="23:23">
      <c r="W724" s="8"/>
    </row>
    <row r="725" spans="23:23">
      <c r="W725" s="8"/>
    </row>
    <row r="726" spans="23:23">
      <c r="W726" s="8"/>
    </row>
    <row r="727" spans="23:23">
      <c r="W727" s="8"/>
    </row>
    <row r="728" spans="23:23">
      <c r="W728" s="8"/>
    </row>
    <row r="729" spans="23:23">
      <c r="W729" s="8"/>
    </row>
    <row r="730" spans="23:23">
      <c r="W730" s="8"/>
    </row>
    <row r="731" spans="23:23">
      <c r="W731" s="8"/>
    </row>
    <row r="732" spans="23:23">
      <c r="W732" s="8"/>
    </row>
    <row r="733" spans="23:23">
      <c r="W733" s="8"/>
    </row>
    <row r="734" spans="23:23">
      <c r="W734" s="8"/>
    </row>
    <row r="735" spans="23:23">
      <c r="W735" s="8"/>
    </row>
    <row r="736" spans="23:23">
      <c r="W736" s="8"/>
    </row>
    <row r="737" spans="23:23">
      <c r="W737" s="8"/>
    </row>
    <row r="738" spans="23:23">
      <c r="W738" s="8"/>
    </row>
    <row r="739" spans="23:23">
      <c r="W739" s="8"/>
    </row>
    <row r="740" spans="23:23">
      <c r="W740" s="8"/>
    </row>
    <row r="741" spans="23:23">
      <c r="W741" s="8"/>
    </row>
    <row r="742" spans="23:23">
      <c r="W742" s="8"/>
    </row>
    <row r="743" spans="23:23">
      <c r="W743" s="8"/>
    </row>
    <row r="744" spans="23:23">
      <c r="W744" s="8"/>
    </row>
    <row r="745" spans="23:23">
      <c r="W745" s="8"/>
    </row>
    <row r="746" spans="23:23">
      <c r="W746" s="8"/>
    </row>
    <row r="747" spans="23:23">
      <c r="W747" s="8"/>
    </row>
    <row r="748" spans="23:23">
      <c r="W748" s="8"/>
    </row>
    <row r="749" spans="23:23">
      <c r="W749" s="8"/>
    </row>
    <row r="750" spans="23:23">
      <c r="W750" s="8"/>
    </row>
    <row r="751" spans="23:23">
      <c r="W751" s="8"/>
    </row>
    <row r="752" spans="23:23">
      <c r="W752" s="8"/>
    </row>
    <row r="753" spans="23:23">
      <c r="W753" s="8"/>
    </row>
    <row r="754" spans="23:23">
      <c r="W754" s="8"/>
    </row>
    <row r="755" spans="23:23">
      <c r="W755" s="8"/>
    </row>
    <row r="756" spans="23:23">
      <c r="W756" s="8"/>
    </row>
    <row r="757" spans="23:23">
      <c r="W757" s="8"/>
    </row>
    <row r="758" spans="23:23">
      <c r="W758" s="8"/>
    </row>
    <row r="759" spans="23:23">
      <c r="W759" s="8"/>
    </row>
    <row r="760" spans="23:23">
      <c r="W760" s="8"/>
    </row>
    <row r="761" spans="23:23">
      <c r="W761" s="8"/>
    </row>
    <row r="762" spans="23:23">
      <c r="W762" s="8"/>
    </row>
    <row r="763" spans="23:23">
      <c r="W763" s="8"/>
    </row>
    <row r="764" spans="23:23">
      <c r="W764" s="8"/>
    </row>
    <row r="765" spans="23:23">
      <c r="W765" s="8"/>
    </row>
    <row r="766" spans="23:23">
      <c r="W766" s="8"/>
    </row>
    <row r="767" spans="23:23">
      <c r="W767" s="8"/>
    </row>
    <row r="768" spans="23:23">
      <c r="W768" s="8"/>
    </row>
    <row r="769" spans="23:23">
      <c r="W769" s="8"/>
    </row>
    <row r="770" spans="23:23">
      <c r="W770" s="8"/>
    </row>
    <row r="771" spans="23:23">
      <c r="W771" s="8"/>
    </row>
    <row r="772" spans="23:23">
      <c r="W772" s="8"/>
    </row>
    <row r="773" spans="23:23">
      <c r="W773" s="8"/>
    </row>
    <row r="774" spans="23:23">
      <c r="W774" s="8"/>
    </row>
    <row r="775" spans="23:23">
      <c r="W775" s="8"/>
    </row>
    <row r="776" spans="23:23">
      <c r="W776" s="8"/>
    </row>
    <row r="777" spans="23:23">
      <c r="W777" s="8"/>
    </row>
    <row r="778" spans="23:23">
      <c r="W778" s="8"/>
    </row>
    <row r="779" spans="23:23">
      <c r="W779" s="8"/>
    </row>
    <row r="780" spans="23:23">
      <c r="W780" s="8"/>
    </row>
    <row r="781" spans="23:23">
      <c r="W781" s="8"/>
    </row>
    <row r="782" spans="23:23">
      <c r="W782" s="8"/>
    </row>
    <row r="783" spans="23:23">
      <c r="W783" s="8"/>
    </row>
    <row r="784" spans="23:23">
      <c r="W784" s="8"/>
    </row>
    <row r="785" spans="23:23">
      <c r="W785" s="8"/>
    </row>
    <row r="786" spans="23:23">
      <c r="W786" s="8"/>
    </row>
    <row r="787" spans="23:23">
      <c r="W787" s="8"/>
    </row>
    <row r="788" spans="23:23">
      <c r="W788" s="8"/>
    </row>
    <row r="789" spans="23:23">
      <c r="W789" s="8"/>
    </row>
    <row r="790" spans="23:23">
      <c r="W790" s="8"/>
    </row>
    <row r="791" spans="23:23">
      <c r="W791" s="8"/>
    </row>
    <row r="792" spans="23:23">
      <c r="W792" s="8"/>
    </row>
    <row r="793" spans="23:23">
      <c r="W793" s="8"/>
    </row>
    <row r="794" spans="23:23">
      <c r="W794" s="8"/>
    </row>
    <row r="795" spans="23:23">
      <c r="W795" s="8"/>
    </row>
    <row r="796" spans="23:23">
      <c r="W796" s="8"/>
    </row>
    <row r="797" spans="23:23">
      <c r="W797" s="8"/>
    </row>
    <row r="798" spans="23:23">
      <c r="W798" s="8"/>
    </row>
    <row r="799" spans="23:23">
      <c r="W799" s="8"/>
    </row>
    <row r="800" spans="23:23">
      <c r="W800" s="8"/>
    </row>
    <row r="801" spans="23:23">
      <c r="W801" s="8"/>
    </row>
    <row r="802" spans="23:23">
      <c r="W802" s="8"/>
    </row>
    <row r="803" spans="23:23">
      <c r="W803" s="8"/>
    </row>
    <row r="804" spans="23:23">
      <c r="W804" s="8"/>
    </row>
    <row r="805" spans="23:23">
      <c r="W805" s="8"/>
    </row>
    <row r="806" spans="23:23">
      <c r="W806" s="8"/>
    </row>
    <row r="807" spans="23:23">
      <c r="W807" s="8"/>
    </row>
    <row r="808" spans="23:23">
      <c r="W808" s="8"/>
    </row>
    <row r="809" spans="23:23">
      <c r="W809" s="8"/>
    </row>
    <row r="810" spans="23:23">
      <c r="W810" s="8"/>
    </row>
    <row r="811" spans="23:23">
      <c r="W811" s="8"/>
    </row>
    <row r="812" spans="23:23">
      <c r="W812" s="8"/>
    </row>
    <row r="813" spans="23:23">
      <c r="W813" s="8"/>
    </row>
    <row r="814" spans="23:23">
      <c r="W814" s="8"/>
    </row>
    <row r="815" spans="23:23">
      <c r="W815" s="8"/>
    </row>
    <row r="816" spans="23:23">
      <c r="W816" s="8"/>
    </row>
    <row r="817" spans="23:23">
      <c r="W817" s="8"/>
    </row>
    <row r="818" spans="23:23">
      <c r="W818" s="8"/>
    </row>
    <row r="819" spans="23:23">
      <c r="W819" s="8"/>
    </row>
    <row r="820" spans="23:23">
      <c r="W820" s="8"/>
    </row>
    <row r="821" spans="23:23">
      <c r="W821" s="8"/>
    </row>
    <row r="822" spans="23:23">
      <c r="W822" s="8"/>
    </row>
    <row r="823" spans="23:23">
      <c r="W823" s="8"/>
    </row>
    <row r="824" spans="23:23">
      <c r="W824" s="8"/>
    </row>
    <row r="825" spans="23:23">
      <c r="W825" s="8"/>
    </row>
    <row r="826" spans="23:23">
      <c r="W826" s="8"/>
    </row>
    <row r="827" spans="23:23">
      <c r="W827" s="8"/>
    </row>
    <row r="828" spans="23:23">
      <c r="W828" s="8"/>
    </row>
    <row r="829" spans="23:23">
      <c r="W829" s="8"/>
    </row>
    <row r="830" spans="23:23">
      <c r="W830" s="8"/>
    </row>
    <row r="831" spans="23:23">
      <c r="W831" s="8"/>
    </row>
    <row r="832" spans="23:23">
      <c r="W832" s="8"/>
    </row>
    <row r="833" spans="23:23">
      <c r="W833" s="8"/>
    </row>
    <row r="834" spans="23:23">
      <c r="W834" s="8"/>
    </row>
    <row r="835" spans="23:23">
      <c r="W835" s="8"/>
    </row>
    <row r="836" spans="23:23">
      <c r="W836" s="8"/>
    </row>
    <row r="837" spans="23:23">
      <c r="W837" s="8"/>
    </row>
    <row r="838" spans="23:23">
      <c r="W838" s="8"/>
    </row>
    <row r="839" spans="23:23">
      <c r="W839" s="8"/>
    </row>
    <row r="840" spans="23:23">
      <c r="W840" s="8"/>
    </row>
    <row r="841" spans="23:23">
      <c r="W841" s="8"/>
    </row>
    <row r="842" spans="23:23">
      <c r="W842" s="8"/>
    </row>
    <row r="843" spans="23:23">
      <c r="W843" s="8"/>
    </row>
    <row r="844" spans="23:23">
      <c r="W844" s="8"/>
    </row>
    <row r="845" spans="23:23">
      <c r="W845" s="8"/>
    </row>
    <row r="846" spans="23:23">
      <c r="W846" s="8"/>
    </row>
    <row r="847" spans="23:23">
      <c r="W847" s="8"/>
    </row>
    <row r="848" spans="23:23">
      <c r="W848" s="8"/>
    </row>
    <row r="849" spans="23:23">
      <c r="W849" s="8"/>
    </row>
    <row r="850" spans="23:23">
      <c r="W850" s="8"/>
    </row>
    <row r="851" spans="23:23">
      <c r="W851" s="8"/>
    </row>
    <row r="852" spans="23:23">
      <c r="W852" s="8"/>
    </row>
    <row r="853" spans="23:23">
      <c r="W853" s="8"/>
    </row>
    <row r="854" spans="23:23">
      <c r="W854" s="8"/>
    </row>
    <row r="855" spans="23:23">
      <c r="W855" s="8"/>
    </row>
    <row r="856" spans="23:23">
      <c r="W856" s="8"/>
    </row>
    <row r="857" spans="23:23">
      <c r="W857" s="8"/>
    </row>
    <row r="858" spans="23:23">
      <c r="W858" s="8"/>
    </row>
    <row r="859" spans="23:23">
      <c r="W859" s="8"/>
    </row>
    <row r="860" spans="23:23">
      <c r="W860" s="8"/>
    </row>
    <row r="861" spans="23:23">
      <c r="W861" s="8"/>
    </row>
    <row r="862" spans="23:23">
      <c r="W862" s="8"/>
    </row>
    <row r="863" spans="23:23">
      <c r="W863" s="8"/>
    </row>
    <row r="864" spans="23:23">
      <c r="W864" s="8"/>
    </row>
    <row r="865" spans="23:23">
      <c r="W865" s="8"/>
    </row>
    <row r="866" spans="23:23">
      <c r="W866" s="8"/>
    </row>
    <row r="867" spans="23:23">
      <c r="W867" s="8"/>
    </row>
    <row r="868" spans="23:23">
      <c r="W868" s="8"/>
    </row>
    <row r="869" spans="23:23">
      <c r="W869" s="8"/>
    </row>
    <row r="870" spans="23:23">
      <c r="W870" s="8"/>
    </row>
    <row r="871" spans="23:23">
      <c r="W871" s="8"/>
    </row>
    <row r="872" spans="23:23">
      <c r="W872" s="8"/>
    </row>
    <row r="873" spans="23:23">
      <c r="W873" s="8"/>
    </row>
    <row r="874" spans="23:23">
      <c r="W874" s="8"/>
    </row>
    <row r="875" spans="23:23">
      <c r="W875" s="8"/>
    </row>
    <row r="876" spans="23:23">
      <c r="W876" s="8"/>
    </row>
    <row r="877" spans="23:23">
      <c r="W877" s="8"/>
    </row>
    <row r="878" spans="23:23">
      <c r="W878" s="8"/>
    </row>
    <row r="879" spans="23:23">
      <c r="W879" s="8"/>
    </row>
    <row r="880" spans="23:23">
      <c r="W880" s="8"/>
    </row>
    <row r="881" spans="23:23">
      <c r="W881" s="8"/>
    </row>
    <row r="882" spans="23:23">
      <c r="W882" s="8"/>
    </row>
    <row r="883" spans="23:23">
      <c r="W883" s="8"/>
    </row>
    <row r="884" spans="23:23">
      <c r="W884" s="8"/>
    </row>
    <row r="885" spans="23:23">
      <c r="W885" s="8"/>
    </row>
    <row r="886" spans="23:23">
      <c r="W886" s="8"/>
    </row>
    <row r="887" spans="23:23">
      <c r="W887" s="8"/>
    </row>
    <row r="888" spans="23:23">
      <c r="W888" s="8"/>
    </row>
    <row r="889" spans="23:23">
      <c r="W889" s="8"/>
    </row>
    <row r="890" spans="23:23">
      <c r="W890" s="8"/>
    </row>
    <row r="891" spans="23:23">
      <c r="W891" s="8"/>
    </row>
    <row r="892" spans="23:23">
      <c r="W892" s="8"/>
    </row>
    <row r="893" spans="23:23">
      <c r="W893" s="8"/>
    </row>
    <row r="894" spans="23:23">
      <c r="W894" s="8"/>
    </row>
    <row r="895" spans="23:23">
      <c r="W895" s="8"/>
    </row>
    <row r="896" spans="23:23">
      <c r="W896" s="8"/>
    </row>
    <row r="897" spans="23:23">
      <c r="W897" s="8"/>
    </row>
    <row r="898" spans="23:23">
      <c r="W898" s="8"/>
    </row>
    <row r="899" spans="23:23">
      <c r="W899" s="8"/>
    </row>
    <row r="900" spans="23:23">
      <c r="W900" s="8"/>
    </row>
    <row r="901" spans="23:23">
      <c r="W901" s="8"/>
    </row>
    <row r="902" spans="23:23">
      <c r="W902" s="8"/>
    </row>
    <row r="903" spans="23:23">
      <c r="W903" s="8"/>
    </row>
    <row r="904" spans="23:23">
      <c r="W904" s="8"/>
    </row>
    <row r="905" spans="23:23">
      <c r="W905" s="8"/>
    </row>
    <row r="906" spans="23:23">
      <c r="W906" s="8"/>
    </row>
    <row r="907" spans="23:23">
      <c r="W907" s="8"/>
    </row>
    <row r="908" spans="23:23">
      <c r="W908" s="8"/>
    </row>
    <row r="909" spans="23:23">
      <c r="W909" s="8"/>
    </row>
    <row r="910" spans="23:23">
      <c r="W910" s="8"/>
    </row>
    <row r="911" spans="23:23">
      <c r="W911" s="8"/>
    </row>
    <row r="912" spans="23:23">
      <c r="W912" s="8"/>
    </row>
    <row r="913" spans="23:23">
      <c r="W913" s="8"/>
    </row>
    <row r="914" spans="23:23">
      <c r="W914" s="8"/>
    </row>
    <row r="915" spans="23:23">
      <c r="W915" s="8"/>
    </row>
    <row r="916" spans="23:23">
      <c r="W916" s="8"/>
    </row>
    <row r="917" spans="23:23">
      <c r="W917" s="8"/>
    </row>
    <row r="918" spans="23:23">
      <c r="W918" s="8"/>
    </row>
    <row r="919" spans="23:23">
      <c r="W919" s="8"/>
    </row>
    <row r="920" spans="23:23">
      <c r="W920" s="8"/>
    </row>
    <row r="921" spans="23:23">
      <c r="W921" s="8"/>
    </row>
    <row r="922" spans="23:23">
      <c r="W922" s="8"/>
    </row>
    <row r="923" spans="23:23">
      <c r="W923" s="8"/>
    </row>
    <row r="924" spans="23:23">
      <c r="W924" s="8"/>
    </row>
    <row r="925" spans="23:23">
      <c r="W925" s="8"/>
    </row>
    <row r="926" spans="23:23">
      <c r="W926" s="8"/>
    </row>
    <row r="927" spans="23:23">
      <c r="W927" s="8"/>
    </row>
    <row r="928" spans="23:23">
      <c r="W928" s="8"/>
    </row>
    <row r="929" spans="23:23">
      <c r="W929" s="8"/>
    </row>
    <row r="930" spans="23:23">
      <c r="W930" s="8"/>
    </row>
    <row r="931" spans="23:23">
      <c r="W931" s="8"/>
    </row>
    <row r="932" spans="23:23">
      <c r="W932" s="8"/>
    </row>
    <row r="933" spans="23:23">
      <c r="W933" s="8"/>
    </row>
    <row r="934" spans="23:23">
      <c r="W934" s="8"/>
    </row>
    <row r="935" spans="23:23">
      <c r="W935" s="8"/>
    </row>
    <row r="936" spans="23:23">
      <c r="W936" s="8"/>
    </row>
    <row r="937" spans="23:23">
      <c r="W937" s="8"/>
    </row>
    <row r="938" spans="23:23">
      <c r="W938" s="8"/>
    </row>
    <row r="939" spans="23:23">
      <c r="W939" s="8"/>
    </row>
    <row r="940" spans="23:23">
      <c r="W940" s="8"/>
    </row>
    <row r="941" spans="23:23">
      <c r="W941" s="8"/>
    </row>
    <row r="942" spans="23:23">
      <c r="W942" s="8"/>
    </row>
    <row r="943" spans="23:23">
      <c r="W943" s="8"/>
    </row>
    <row r="944" spans="23:23">
      <c r="W944" s="8"/>
    </row>
    <row r="945" spans="23:23">
      <c r="W945" s="8"/>
    </row>
    <row r="946" spans="23:23">
      <c r="W946" s="8"/>
    </row>
    <row r="947" spans="23:23">
      <c r="W947" s="8"/>
    </row>
    <row r="948" spans="23:23">
      <c r="W948" s="8"/>
    </row>
    <row r="949" spans="23:23">
      <c r="W949" s="8"/>
    </row>
    <row r="950" spans="23:23">
      <c r="W950" s="8"/>
    </row>
    <row r="951" spans="23:23">
      <c r="W951" s="8"/>
    </row>
    <row r="952" spans="23:23">
      <c r="W952" s="8"/>
    </row>
    <row r="953" spans="23:23">
      <c r="W953" s="8"/>
    </row>
    <row r="954" spans="23:23">
      <c r="W954" s="8"/>
    </row>
    <row r="955" spans="23:23">
      <c r="W955" s="8"/>
    </row>
    <row r="956" spans="23:23">
      <c r="W956" s="8"/>
    </row>
    <row r="957" spans="23:23">
      <c r="W957" s="8"/>
    </row>
    <row r="958" spans="23:23">
      <c r="W958" s="8"/>
    </row>
    <row r="959" spans="23:23">
      <c r="W959" s="8"/>
    </row>
    <row r="960" spans="23:23">
      <c r="W960" s="8"/>
    </row>
    <row r="961" spans="23:23">
      <c r="W961" s="8"/>
    </row>
    <row r="962" spans="23:23">
      <c r="W962" s="8"/>
    </row>
    <row r="963" spans="23:23">
      <c r="W963" s="8"/>
    </row>
    <row r="964" spans="23:23">
      <c r="W964" s="8"/>
    </row>
    <row r="965" spans="23:23">
      <c r="W965" s="8"/>
    </row>
    <row r="966" spans="23:23">
      <c r="W966" s="8"/>
    </row>
    <row r="967" spans="23:23">
      <c r="W967" s="8"/>
    </row>
    <row r="968" spans="23:23">
      <c r="W968" s="8"/>
    </row>
    <row r="969" spans="23:23">
      <c r="W969" s="8"/>
    </row>
    <row r="970" spans="23:23">
      <c r="W970" s="8"/>
    </row>
    <row r="971" spans="23:23">
      <c r="W971" s="8"/>
    </row>
    <row r="972" spans="23:23">
      <c r="W972" s="8"/>
    </row>
    <row r="973" spans="23:23">
      <c r="W973" s="8"/>
    </row>
    <row r="974" spans="23:23">
      <c r="W974" s="8"/>
    </row>
    <row r="975" spans="23:23">
      <c r="W975" s="8"/>
    </row>
    <row r="976" spans="23:23">
      <c r="W976" s="8"/>
    </row>
    <row r="977" spans="23:23">
      <c r="W977" s="8"/>
    </row>
    <row r="978" spans="23:23">
      <c r="W978" s="8"/>
    </row>
    <row r="979" spans="23:23">
      <c r="W979" s="8"/>
    </row>
    <row r="980" spans="23:23">
      <c r="W980" s="8"/>
    </row>
    <row r="981" spans="23:23">
      <c r="W981" s="8"/>
    </row>
    <row r="982" spans="23:23">
      <c r="W982" s="8"/>
    </row>
    <row r="983" spans="23:23">
      <c r="W983" s="8"/>
    </row>
    <row r="984" spans="23:23">
      <c r="W984" s="8"/>
    </row>
    <row r="985" spans="23:23">
      <c r="W985" s="8"/>
    </row>
    <row r="986" spans="23:23">
      <c r="W986" s="8"/>
    </row>
    <row r="987" spans="23:23">
      <c r="W987" s="8"/>
    </row>
    <row r="988" spans="23:23">
      <c r="W988" s="8"/>
    </row>
    <row r="989" spans="23:23">
      <c r="W989" s="8"/>
    </row>
    <row r="990" spans="23:23">
      <c r="W990" s="8"/>
    </row>
    <row r="991" spans="23:23">
      <c r="W991" s="8"/>
    </row>
    <row r="992" spans="23:23">
      <c r="W992" s="8"/>
    </row>
    <row r="993" spans="23:23">
      <c r="W993" s="8"/>
    </row>
    <row r="994" spans="23:23">
      <c r="W994" s="8"/>
    </row>
    <row r="995" spans="23:23">
      <c r="W995" s="8"/>
    </row>
    <row r="996" spans="23:23">
      <c r="W996" s="8"/>
    </row>
    <row r="997" spans="23:23">
      <c r="W997" s="8"/>
    </row>
    <row r="998" spans="23:23">
      <c r="W998" s="8"/>
    </row>
    <row r="999" spans="23:23">
      <c r="W999" s="8"/>
    </row>
    <row r="1000" spans="23:23">
      <c r="W1000" s="8"/>
    </row>
    <row r="1001" spans="23:23">
      <c r="W1001" s="8"/>
    </row>
    <row r="1002" spans="23:23">
      <c r="W1002" s="8"/>
    </row>
    <row r="1003" spans="23:23">
      <c r="W1003" s="8"/>
    </row>
    <row r="1004" spans="23:23">
      <c r="W1004" s="8"/>
    </row>
    <row r="1005" spans="23:23">
      <c r="W1005" s="8"/>
    </row>
    <row r="1006" spans="23:23">
      <c r="W1006" s="8"/>
    </row>
    <row r="1007" spans="23:23">
      <c r="W1007" s="8"/>
    </row>
    <row r="1008" spans="23:23">
      <c r="W1008" s="8"/>
    </row>
    <row r="1009" spans="23:23">
      <c r="W1009" s="8"/>
    </row>
    <row r="1010" spans="23:23">
      <c r="W1010" s="8"/>
    </row>
    <row r="1011" spans="23:23">
      <c r="W1011" s="8"/>
    </row>
    <row r="1012" spans="23:23">
      <c r="W1012" s="8"/>
    </row>
    <row r="1013" spans="23:23">
      <c r="W1013" s="8"/>
    </row>
    <row r="1014" spans="23:23">
      <c r="W1014" s="8"/>
    </row>
    <row r="1015" spans="23:23">
      <c r="W1015" s="8"/>
    </row>
    <row r="1016" spans="23:23">
      <c r="W1016" s="8"/>
    </row>
    <row r="1017" spans="23:23">
      <c r="W1017" s="8"/>
    </row>
    <row r="1018" spans="23:23">
      <c r="W1018" s="8"/>
    </row>
    <row r="1019" spans="23:23">
      <c r="W1019" s="8"/>
    </row>
    <row r="1020" spans="23:23">
      <c r="W1020" s="8"/>
    </row>
    <row r="1021" spans="23:23">
      <c r="W1021" s="8"/>
    </row>
    <row r="1022" spans="23:23">
      <c r="W1022" s="8"/>
    </row>
    <row r="1023" spans="23:23">
      <c r="W1023" s="8"/>
    </row>
    <row r="1024" spans="23:23">
      <c r="W1024" s="8"/>
    </row>
    <row r="1025" spans="23:23">
      <c r="W1025" s="8"/>
    </row>
    <row r="1026" spans="23:23">
      <c r="W1026" s="8"/>
    </row>
    <row r="1027" spans="23:23">
      <c r="W1027" s="8"/>
    </row>
    <row r="1028" spans="23:23">
      <c r="W1028" s="8"/>
    </row>
    <row r="1029" spans="23:23">
      <c r="W1029" s="8"/>
    </row>
    <row r="1030" spans="23:23">
      <c r="W1030" s="8"/>
    </row>
    <row r="1031" spans="23:23">
      <c r="W1031" s="8"/>
    </row>
    <row r="1032" spans="23:23">
      <c r="W1032" s="8"/>
    </row>
    <row r="1033" spans="23:23">
      <c r="W1033" s="8"/>
    </row>
    <row r="1034" spans="23:23">
      <c r="W1034" s="8"/>
    </row>
    <row r="1035" spans="23:23">
      <c r="W1035" s="8"/>
    </row>
    <row r="1036" spans="23:23">
      <c r="W1036" s="8"/>
    </row>
    <row r="1037" spans="23:23">
      <c r="W1037" s="8"/>
    </row>
    <row r="1038" spans="23:23">
      <c r="W1038" s="8"/>
    </row>
    <row r="1039" spans="23:23">
      <c r="W1039" s="8"/>
    </row>
    <row r="1040" spans="23:23">
      <c r="W1040" s="8"/>
    </row>
    <row r="1041" spans="23:23">
      <c r="W1041" s="8"/>
    </row>
    <row r="1042" spans="23:23">
      <c r="W1042" s="8"/>
    </row>
    <row r="1043" spans="23:23">
      <c r="W1043" s="8"/>
    </row>
    <row r="1044" spans="23:23">
      <c r="W1044" s="8"/>
    </row>
    <row r="1045" spans="23:23">
      <c r="W1045" s="8"/>
    </row>
    <row r="1046" spans="23:23">
      <c r="W1046" s="8"/>
    </row>
    <row r="1047" spans="23:23">
      <c r="W1047" s="8"/>
    </row>
    <row r="1048" spans="23:23">
      <c r="W1048" s="8"/>
    </row>
    <row r="1049" spans="23:23">
      <c r="W1049" s="8"/>
    </row>
    <row r="1050" spans="23:23">
      <c r="W1050" s="8"/>
    </row>
    <row r="1051" spans="23:23">
      <c r="W1051" s="8"/>
    </row>
    <row r="1052" spans="23:23">
      <c r="W1052" s="8"/>
    </row>
    <row r="1053" spans="23:23">
      <c r="W1053" s="8"/>
    </row>
    <row r="1054" spans="23:23">
      <c r="W1054" s="8"/>
    </row>
    <row r="1055" spans="23:23">
      <c r="W1055" s="8"/>
    </row>
    <row r="1056" spans="23:23">
      <c r="W1056" s="8"/>
    </row>
    <row r="1057" spans="23:23">
      <c r="W1057" s="8"/>
    </row>
    <row r="1058" spans="23:23">
      <c r="W1058" s="8"/>
    </row>
    <row r="1059" spans="23:23">
      <c r="W1059" s="8"/>
    </row>
    <row r="1060" spans="23:23">
      <c r="W1060" s="8"/>
    </row>
    <row r="1061" spans="23:23">
      <c r="W1061" s="8"/>
    </row>
    <row r="1062" spans="23:23">
      <c r="W1062" s="8"/>
    </row>
    <row r="1063" spans="23:23">
      <c r="W1063" s="8"/>
    </row>
    <row r="1064" spans="23:23">
      <c r="W1064" s="8"/>
    </row>
    <row r="1065" spans="23:23">
      <c r="W1065" s="8"/>
    </row>
    <row r="1066" spans="23:23">
      <c r="W1066" s="8"/>
    </row>
    <row r="1067" spans="23:23">
      <c r="W1067" s="8"/>
    </row>
    <row r="1068" spans="23:23">
      <c r="W1068" s="8"/>
    </row>
    <row r="1069" spans="23:23">
      <c r="W1069" s="8"/>
    </row>
    <row r="1070" spans="23:23">
      <c r="W1070" s="8"/>
    </row>
    <row r="1071" spans="23:23">
      <c r="W1071" s="8"/>
    </row>
    <row r="1072" spans="23:23">
      <c r="W1072" s="8"/>
    </row>
    <row r="1073" spans="23:23">
      <c r="W1073" s="8"/>
    </row>
    <row r="1074" spans="23:23">
      <c r="W1074" s="8"/>
    </row>
    <row r="1075" spans="23:23">
      <c r="W1075" s="8"/>
    </row>
    <row r="1076" spans="23:23">
      <c r="W1076" s="8"/>
    </row>
    <row r="1077" spans="23:23">
      <c r="W1077" s="8"/>
    </row>
    <row r="1078" spans="23:23">
      <c r="W1078" s="8"/>
    </row>
    <row r="1079" spans="23:23">
      <c r="W1079" s="8"/>
    </row>
    <row r="1080" spans="23:23">
      <c r="W1080" s="8"/>
    </row>
    <row r="1081" spans="23:23">
      <c r="W1081" s="8"/>
    </row>
    <row r="1082" spans="23:23">
      <c r="W1082" s="8"/>
    </row>
    <row r="1083" spans="23:23">
      <c r="W1083" s="8"/>
    </row>
    <row r="1084" spans="23:23">
      <c r="W1084" s="8"/>
    </row>
    <row r="1085" spans="23:23">
      <c r="W1085" s="8"/>
    </row>
    <row r="1086" spans="23:23">
      <c r="W1086" s="8"/>
    </row>
    <row r="1087" spans="23:23">
      <c r="W1087" s="8"/>
    </row>
    <row r="1088" spans="23:23">
      <c r="W1088" s="8"/>
    </row>
    <row r="1089" spans="23:23">
      <c r="W1089" s="8"/>
    </row>
    <row r="1090" spans="23:23">
      <c r="W1090" s="8"/>
    </row>
    <row r="1091" spans="23:23">
      <c r="W1091" s="8"/>
    </row>
    <row r="1092" spans="23:23">
      <c r="W1092" s="8"/>
    </row>
    <row r="1093" spans="23:23">
      <c r="W1093" s="8"/>
    </row>
    <row r="1094" spans="23:23">
      <c r="W1094" s="8"/>
    </row>
    <row r="1095" spans="23:23">
      <c r="W1095" s="8"/>
    </row>
    <row r="1096" spans="23:23">
      <c r="W1096" s="8"/>
    </row>
    <row r="1097" spans="23:23">
      <c r="W1097" s="8"/>
    </row>
    <row r="1098" spans="23:23">
      <c r="W1098" s="8"/>
    </row>
    <row r="1099" spans="23:23">
      <c r="W1099" s="8"/>
    </row>
    <row r="1100" spans="23:23">
      <c r="W1100" s="8"/>
    </row>
    <row r="1101" spans="23:23">
      <c r="W1101" s="8"/>
    </row>
    <row r="1102" spans="23:23">
      <c r="W1102" s="8"/>
    </row>
    <row r="1103" spans="23:23">
      <c r="W1103" s="8"/>
    </row>
    <row r="1104" spans="23:23">
      <c r="W1104" s="8"/>
    </row>
    <row r="1105" spans="23:23">
      <c r="W1105" s="8"/>
    </row>
    <row r="1106" spans="23:23">
      <c r="W1106" s="8"/>
    </row>
    <row r="1107" spans="23:23">
      <c r="W1107" s="8"/>
    </row>
    <row r="1108" spans="23:23">
      <c r="W1108" s="8"/>
    </row>
    <row r="1109" spans="23:23">
      <c r="W1109" s="8"/>
    </row>
    <row r="1110" spans="23:23">
      <c r="W1110" s="8"/>
    </row>
    <row r="1111" spans="23:23">
      <c r="W1111" s="8"/>
    </row>
    <row r="1112" spans="23:23">
      <c r="W1112" s="8"/>
    </row>
    <row r="1113" spans="23:23">
      <c r="W1113" s="8"/>
    </row>
    <row r="1114" spans="23:23">
      <c r="W1114" s="8"/>
    </row>
    <row r="1115" spans="23:23">
      <c r="W1115" s="8"/>
    </row>
    <row r="1116" spans="23:23">
      <c r="W1116" s="8"/>
    </row>
    <row r="1117" spans="23:23">
      <c r="W1117" s="8"/>
    </row>
    <row r="1118" spans="23:23">
      <c r="W1118" s="8"/>
    </row>
    <row r="1119" spans="23:23">
      <c r="W1119" s="8"/>
    </row>
    <row r="1120" spans="23:23">
      <c r="W1120" s="8"/>
    </row>
    <row r="1121" spans="23:23">
      <c r="W1121" s="8"/>
    </row>
    <row r="1122" spans="23:23">
      <c r="W1122" s="8"/>
    </row>
    <row r="1123" spans="23:23">
      <c r="W1123" s="8"/>
    </row>
    <row r="1124" spans="23:23">
      <c r="W1124" s="8"/>
    </row>
    <row r="1125" spans="23:23">
      <c r="W1125" s="8"/>
    </row>
    <row r="1126" spans="23:23">
      <c r="W1126" s="8"/>
    </row>
    <row r="1127" spans="23:23">
      <c r="W1127" s="8"/>
    </row>
    <row r="1128" spans="23:23">
      <c r="W1128" s="8"/>
    </row>
    <row r="1129" spans="23:23">
      <c r="W1129" s="8"/>
    </row>
    <row r="1130" spans="23:23">
      <c r="W1130" s="8"/>
    </row>
    <row r="1131" spans="23:23">
      <c r="W1131" s="8"/>
    </row>
    <row r="1132" spans="23:23">
      <c r="W1132" s="8"/>
    </row>
    <row r="1133" spans="23:23">
      <c r="W1133" s="8"/>
    </row>
    <row r="1134" spans="23:23">
      <c r="W1134" s="8"/>
    </row>
    <row r="1135" spans="23:23">
      <c r="W1135" s="8"/>
    </row>
    <row r="1136" spans="23:23">
      <c r="W1136" s="8"/>
    </row>
    <row r="1137" spans="23:23">
      <c r="W1137" s="8"/>
    </row>
    <row r="1138" spans="23:23">
      <c r="W1138" s="8"/>
    </row>
    <row r="1139" spans="23:23">
      <c r="W1139" s="8"/>
    </row>
    <row r="1140" spans="23:23">
      <c r="W1140" s="8"/>
    </row>
    <row r="1141" spans="23:23">
      <c r="W1141" s="8"/>
    </row>
    <row r="1142" spans="23:23">
      <c r="W1142" s="8"/>
    </row>
    <row r="1143" spans="23:23">
      <c r="W1143" s="8"/>
    </row>
    <row r="1144" spans="23:23">
      <c r="W1144" s="8"/>
    </row>
    <row r="1145" spans="23:23">
      <c r="W1145" s="8"/>
    </row>
    <row r="1146" spans="23:23">
      <c r="W1146" s="8"/>
    </row>
    <row r="1147" spans="23:23">
      <c r="W1147" s="8"/>
    </row>
    <row r="1148" spans="23:23">
      <c r="W1148" s="8"/>
    </row>
    <row r="1149" spans="23:23">
      <c r="W1149" s="8"/>
    </row>
    <row r="1150" spans="23:23">
      <c r="W1150" s="8"/>
    </row>
    <row r="1151" spans="23:23">
      <c r="W1151" s="8"/>
    </row>
    <row r="1152" spans="23:23">
      <c r="W1152" s="8"/>
    </row>
    <row r="1153" spans="23:23">
      <c r="W1153" s="8"/>
    </row>
    <row r="1154" spans="23:23">
      <c r="W1154" s="8"/>
    </row>
    <row r="1155" spans="23:23">
      <c r="W1155" s="8"/>
    </row>
    <row r="1156" spans="23:23">
      <c r="W1156" s="8"/>
    </row>
    <row r="1157" spans="23:23">
      <c r="W1157" s="8"/>
    </row>
    <row r="1158" spans="23:23">
      <c r="W1158" s="8"/>
    </row>
    <row r="1159" spans="23:23">
      <c r="W1159" s="8"/>
    </row>
    <row r="1160" spans="23:23">
      <c r="W1160" s="8"/>
    </row>
    <row r="1161" spans="23:23">
      <c r="W1161" s="8"/>
    </row>
    <row r="1162" spans="23:23">
      <c r="W1162" s="8"/>
    </row>
    <row r="1163" spans="23:23">
      <c r="W1163" s="8"/>
    </row>
    <row r="1164" spans="23:23">
      <c r="W1164" s="8"/>
    </row>
    <row r="1165" spans="23:23">
      <c r="W1165" s="8"/>
    </row>
    <row r="1166" spans="23:23">
      <c r="W1166" s="8"/>
    </row>
    <row r="1167" spans="23:23">
      <c r="W1167" s="8"/>
    </row>
    <row r="1168" spans="23:23">
      <c r="W1168" s="8"/>
    </row>
    <row r="1169" spans="23:23">
      <c r="W1169" s="8"/>
    </row>
    <row r="1170" spans="23:23">
      <c r="W1170" s="8"/>
    </row>
    <row r="1171" spans="23:23">
      <c r="W1171" s="8"/>
    </row>
    <row r="1172" spans="23:23">
      <c r="W1172" s="8"/>
    </row>
    <row r="1173" spans="23:23">
      <c r="W1173" s="8"/>
    </row>
    <row r="1174" spans="23:23">
      <c r="W1174" s="8"/>
    </row>
    <row r="1175" spans="23:23">
      <c r="W1175" s="8"/>
    </row>
    <row r="1176" spans="23:23">
      <c r="W1176" s="8"/>
    </row>
    <row r="1177" spans="23:23">
      <c r="W1177" s="8"/>
    </row>
    <row r="1178" spans="23:23">
      <c r="W1178" s="8"/>
    </row>
    <row r="1179" spans="23:23">
      <c r="W1179" s="8"/>
    </row>
    <row r="1180" spans="23:23">
      <c r="W1180" s="8"/>
    </row>
    <row r="1181" spans="23:23">
      <c r="W1181" s="8"/>
    </row>
    <row r="1182" spans="23:23">
      <c r="W1182" s="8"/>
    </row>
    <row r="1183" spans="23:23">
      <c r="W1183" s="8"/>
    </row>
    <row r="1184" spans="23:23">
      <c r="W1184" s="8"/>
    </row>
    <row r="1185" spans="23:23">
      <c r="W1185" s="8"/>
    </row>
    <row r="1186" spans="23:23">
      <c r="W1186" s="8"/>
    </row>
    <row r="1187" spans="23:23">
      <c r="W1187" s="8"/>
    </row>
    <row r="1188" spans="23:23">
      <c r="W1188" s="8"/>
    </row>
    <row r="1189" spans="23:23">
      <c r="W1189" s="8"/>
    </row>
    <row r="1190" spans="23:23">
      <c r="W1190" s="8"/>
    </row>
    <row r="1191" spans="23:23">
      <c r="W1191" s="8"/>
    </row>
    <row r="1192" spans="23:23">
      <c r="W1192" s="8"/>
    </row>
    <row r="1193" spans="23:23">
      <c r="W1193" s="8"/>
    </row>
    <row r="1194" spans="23:23">
      <c r="W1194" s="8"/>
    </row>
    <row r="1195" spans="23:23">
      <c r="W1195" s="8"/>
    </row>
    <row r="1196" spans="23:23">
      <c r="W1196" s="8"/>
    </row>
    <row r="1197" spans="23:23">
      <c r="W1197" s="8"/>
    </row>
    <row r="1198" spans="23:23">
      <c r="W1198" s="8"/>
    </row>
    <row r="1199" spans="23:23">
      <c r="W1199" s="8"/>
    </row>
    <row r="1200" spans="23:23">
      <c r="W1200" s="8"/>
    </row>
    <row r="1201" spans="23:23">
      <c r="W1201" s="8"/>
    </row>
    <row r="1202" spans="23:23">
      <c r="W1202" s="8"/>
    </row>
    <row r="1203" spans="23:23">
      <c r="W1203" s="8"/>
    </row>
    <row r="1204" spans="23:23">
      <c r="W1204" s="8"/>
    </row>
    <row r="1205" spans="23:23">
      <c r="W1205" s="8"/>
    </row>
    <row r="1206" spans="23:23">
      <c r="W1206" s="8"/>
    </row>
    <row r="1207" spans="23:23">
      <c r="W1207" s="8"/>
    </row>
    <row r="1208" spans="23:23">
      <c r="W1208" s="8"/>
    </row>
    <row r="1209" spans="23:23">
      <c r="W1209" s="8"/>
    </row>
    <row r="1210" spans="23:23">
      <c r="W1210" s="8"/>
    </row>
    <row r="1211" spans="23:23">
      <c r="W1211" s="8"/>
    </row>
    <row r="1212" spans="23:23">
      <c r="W1212" s="8"/>
    </row>
    <row r="1213" spans="23:23">
      <c r="W1213" s="8"/>
    </row>
    <row r="1214" spans="23:23">
      <c r="W1214" s="8"/>
    </row>
    <row r="1215" spans="23:23">
      <c r="W1215" s="8"/>
    </row>
    <row r="1216" spans="23:23">
      <c r="W1216" s="8"/>
    </row>
    <row r="1217" spans="23:23">
      <c r="W1217" s="8"/>
    </row>
    <row r="1218" spans="23:23">
      <c r="W1218" s="8"/>
    </row>
    <row r="1219" spans="23:23">
      <c r="W1219" s="8"/>
    </row>
    <row r="1220" spans="23:23">
      <c r="W1220" s="8"/>
    </row>
    <row r="1221" spans="23:23">
      <c r="W1221" s="8"/>
    </row>
    <row r="1222" spans="23:23">
      <c r="W1222" s="8"/>
    </row>
    <row r="1223" spans="23:23">
      <c r="W1223" s="8"/>
    </row>
    <row r="1224" spans="23:23">
      <c r="W1224" s="8"/>
    </row>
    <row r="1225" spans="23:23">
      <c r="W1225" s="8"/>
    </row>
    <row r="1226" spans="23:23">
      <c r="W1226" s="8"/>
    </row>
    <row r="1227" spans="23:23">
      <c r="W1227" s="8"/>
    </row>
    <row r="1228" spans="23:23">
      <c r="W1228" s="8"/>
    </row>
    <row r="1229" spans="23:23">
      <c r="W1229" s="8"/>
    </row>
    <row r="1230" spans="23:23">
      <c r="W1230" s="8"/>
    </row>
    <row r="1231" spans="23:23">
      <c r="W1231" s="8"/>
    </row>
    <row r="1232" spans="23:23">
      <c r="W1232" s="8"/>
    </row>
    <row r="1233" spans="23:23">
      <c r="W1233" s="8"/>
    </row>
    <row r="1234" spans="23:23">
      <c r="W1234" s="8"/>
    </row>
    <row r="1235" spans="23:23">
      <c r="W1235" s="8"/>
    </row>
    <row r="1236" spans="23:23">
      <c r="W1236" s="8"/>
    </row>
    <row r="1237" spans="23:23">
      <c r="W1237" s="8"/>
    </row>
    <row r="1238" spans="23:23">
      <c r="W1238" s="8"/>
    </row>
    <row r="1239" spans="23:23">
      <c r="W1239" s="8"/>
    </row>
    <row r="1240" spans="23:23">
      <c r="W1240" s="8"/>
    </row>
    <row r="1241" spans="23:23">
      <c r="W1241" s="8"/>
    </row>
    <row r="1242" spans="23:23">
      <c r="W1242" s="8"/>
    </row>
    <row r="1243" spans="23:23">
      <c r="W1243" s="8"/>
    </row>
    <row r="1244" spans="23:23">
      <c r="W1244" s="8"/>
    </row>
    <row r="1245" spans="23:23">
      <c r="W1245" s="8"/>
    </row>
    <row r="1246" spans="23:23">
      <c r="W1246" s="8"/>
    </row>
    <row r="1247" spans="23:23">
      <c r="W1247" s="8"/>
    </row>
    <row r="1248" spans="23:23">
      <c r="W1248" s="8"/>
    </row>
    <row r="1249" spans="23:23">
      <c r="W1249" s="8"/>
    </row>
    <row r="1250" spans="23:23">
      <c r="W1250" s="8"/>
    </row>
    <row r="1251" spans="23:23">
      <c r="W1251" s="8"/>
    </row>
    <row r="1252" spans="23:23">
      <c r="W1252" s="8"/>
    </row>
    <row r="1253" spans="23:23">
      <c r="W1253" s="8"/>
    </row>
    <row r="1254" spans="23:23">
      <c r="W1254" s="8"/>
    </row>
    <row r="1255" spans="23:23">
      <c r="W1255" s="8"/>
    </row>
    <row r="1256" spans="23:23">
      <c r="W1256" s="8"/>
    </row>
    <row r="1257" spans="23:23">
      <c r="W1257" s="8"/>
    </row>
    <row r="1258" spans="23:23">
      <c r="W1258" s="8"/>
    </row>
    <row r="1259" spans="23:23">
      <c r="W1259" s="8"/>
    </row>
    <row r="1260" spans="23:23">
      <c r="W1260" s="8"/>
    </row>
    <row r="1261" spans="23:23">
      <c r="W1261" s="8"/>
    </row>
    <row r="1262" spans="23:23">
      <c r="W1262" s="8"/>
    </row>
    <row r="1263" spans="23:23">
      <c r="W1263" s="8"/>
    </row>
    <row r="1264" spans="23:23">
      <c r="W1264" s="8"/>
    </row>
    <row r="1265" spans="23:23">
      <c r="W1265" s="8"/>
    </row>
    <row r="1266" spans="23:23">
      <c r="W1266" s="8"/>
    </row>
    <row r="1267" spans="23:23">
      <c r="W1267" s="8"/>
    </row>
    <row r="1268" spans="23:23">
      <c r="W1268" s="8"/>
    </row>
    <row r="1269" spans="23:23">
      <c r="W1269" s="8"/>
    </row>
    <row r="1270" spans="23:23">
      <c r="W1270" s="8"/>
    </row>
    <row r="1271" spans="23:23">
      <c r="W1271" s="8"/>
    </row>
    <row r="1272" spans="23:23">
      <c r="W1272" s="8"/>
    </row>
    <row r="1273" spans="23:23">
      <c r="W1273" s="8"/>
    </row>
    <row r="1274" spans="23:23">
      <c r="W1274" s="8"/>
    </row>
    <row r="1275" spans="23:23">
      <c r="W1275" s="8"/>
    </row>
    <row r="1276" spans="23:23">
      <c r="W1276" s="8"/>
    </row>
    <row r="1277" spans="23:23">
      <c r="W1277" s="8"/>
    </row>
    <row r="1278" spans="23:23">
      <c r="W1278" s="8"/>
    </row>
    <row r="1279" spans="23:23">
      <c r="W1279" s="8"/>
    </row>
    <row r="1280" spans="23:23">
      <c r="W1280" s="8"/>
    </row>
    <row r="1281" spans="23:23">
      <c r="W1281" s="8"/>
    </row>
    <row r="1282" spans="23:23">
      <c r="W1282" s="8"/>
    </row>
    <row r="1283" spans="23:23">
      <c r="W1283" s="8"/>
    </row>
    <row r="1284" spans="23:23">
      <c r="W1284" s="8"/>
    </row>
    <row r="1285" spans="23:23">
      <c r="W1285" s="8"/>
    </row>
    <row r="1286" spans="23:23">
      <c r="W1286" s="8"/>
    </row>
    <row r="1287" spans="23:23">
      <c r="W1287" s="8"/>
    </row>
    <row r="1288" spans="23:23">
      <c r="W1288" s="8"/>
    </row>
    <row r="1289" spans="23:23">
      <c r="W1289" s="8"/>
    </row>
    <row r="1290" spans="23:23">
      <c r="W1290" s="8"/>
    </row>
    <row r="1291" spans="23:23">
      <c r="W1291" s="8"/>
    </row>
    <row r="1292" spans="23:23">
      <c r="W1292" s="8"/>
    </row>
    <row r="1293" spans="23:23">
      <c r="W1293" s="8"/>
    </row>
    <row r="1294" spans="23:23">
      <c r="W1294" s="8"/>
    </row>
    <row r="1295" spans="23:23">
      <c r="W1295" s="8"/>
    </row>
    <row r="1296" spans="23:23">
      <c r="W1296" s="8"/>
    </row>
    <row r="1297" spans="23:23">
      <c r="W1297" s="8"/>
    </row>
    <row r="1298" spans="23:23">
      <c r="W1298" s="8"/>
    </row>
    <row r="1299" spans="23:23">
      <c r="W1299" s="8"/>
    </row>
    <row r="1300" spans="23:23">
      <c r="W1300" s="8"/>
    </row>
    <row r="1301" spans="23:23">
      <c r="W1301" s="8"/>
    </row>
    <row r="1302" spans="23:23">
      <c r="W1302" s="8"/>
    </row>
    <row r="1303" spans="23:23">
      <c r="W1303" s="8"/>
    </row>
    <row r="1304" spans="23:23">
      <c r="W1304" s="8"/>
    </row>
    <row r="1305" spans="23:23">
      <c r="W1305" s="8"/>
    </row>
    <row r="1306" spans="23:23">
      <c r="W1306" s="8"/>
    </row>
    <row r="1307" spans="23:23">
      <c r="W1307" s="8"/>
    </row>
    <row r="1308" spans="23:23">
      <c r="W1308" s="8"/>
    </row>
    <row r="1309" spans="23:23">
      <c r="W1309" s="8"/>
    </row>
    <row r="1310" spans="23:23">
      <c r="W1310" s="8"/>
    </row>
    <row r="1311" spans="23:23">
      <c r="W1311" s="8"/>
    </row>
    <row r="1312" spans="23:23">
      <c r="W1312" s="8"/>
    </row>
    <row r="1313" spans="23:23">
      <c r="W1313" s="8"/>
    </row>
    <row r="1314" spans="23:23">
      <c r="W1314" s="8"/>
    </row>
    <row r="1315" spans="23:23">
      <c r="W1315" s="8"/>
    </row>
    <row r="1316" spans="23:23">
      <c r="W1316" s="8"/>
    </row>
    <row r="1317" spans="23:23">
      <c r="W1317" s="8"/>
    </row>
    <row r="1318" spans="23:23">
      <c r="W1318" s="8"/>
    </row>
    <row r="1319" spans="23:23">
      <c r="W1319" s="8"/>
    </row>
    <row r="1320" spans="23:23">
      <c r="W1320" s="8"/>
    </row>
    <row r="1321" spans="23:23">
      <c r="W1321" s="8"/>
    </row>
    <row r="1322" spans="23:23">
      <c r="W1322" s="8"/>
    </row>
    <row r="1323" spans="23:23">
      <c r="W1323" s="8"/>
    </row>
    <row r="1324" spans="23:23">
      <c r="W1324" s="8"/>
    </row>
    <row r="1325" spans="23:23">
      <c r="W1325" s="8"/>
    </row>
    <row r="1326" spans="23:23">
      <c r="W1326" s="8"/>
    </row>
    <row r="1327" spans="23:23">
      <c r="W1327" s="8"/>
    </row>
    <row r="1328" spans="23:23">
      <c r="W1328" s="8"/>
    </row>
    <row r="1329" spans="23:23">
      <c r="W1329" s="8"/>
    </row>
    <row r="1330" spans="23:23">
      <c r="W1330" s="8"/>
    </row>
    <row r="1331" spans="23:23">
      <c r="W1331" s="8"/>
    </row>
    <row r="1332" spans="23:23">
      <c r="W1332" s="8"/>
    </row>
    <row r="1333" spans="23:23">
      <c r="W1333" s="8"/>
    </row>
    <row r="1334" spans="23:23">
      <c r="W1334" s="8"/>
    </row>
    <row r="1335" spans="23:23">
      <c r="W1335" s="8"/>
    </row>
    <row r="1336" spans="23:23">
      <c r="W1336" s="8"/>
    </row>
    <row r="1337" spans="23:23">
      <c r="W1337" s="8"/>
    </row>
    <row r="1338" spans="23:23">
      <c r="W1338" s="8"/>
    </row>
    <row r="1339" spans="23:23">
      <c r="W1339" s="8"/>
    </row>
    <row r="1340" spans="23:23">
      <c r="W1340" s="8"/>
    </row>
    <row r="1341" spans="23:23">
      <c r="W1341" s="8"/>
    </row>
    <row r="1342" spans="23:23">
      <c r="W1342" s="8"/>
    </row>
    <row r="1343" spans="23:23">
      <c r="W1343" s="8"/>
    </row>
    <row r="1344" spans="23:23">
      <c r="W1344" s="8"/>
    </row>
    <row r="1345" spans="23:23">
      <c r="W1345" s="8"/>
    </row>
    <row r="1346" spans="23:23">
      <c r="W1346" s="8"/>
    </row>
    <row r="1347" spans="23:23">
      <c r="W1347" s="8"/>
    </row>
    <row r="1348" spans="23:23">
      <c r="W1348" s="8"/>
    </row>
    <row r="1349" spans="23:23">
      <c r="W1349" s="8"/>
    </row>
    <row r="1350" spans="23:23">
      <c r="W1350" s="8"/>
    </row>
    <row r="1351" spans="23:23">
      <c r="W1351" s="8"/>
    </row>
    <row r="1352" spans="23:23">
      <c r="W1352" s="8"/>
    </row>
    <row r="1353" spans="23:23">
      <c r="W1353" s="8"/>
    </row>
    <row r="1354" spans="23:23">
      <c r="W1354" s="8"/>
    </row>
    <row r="1355" spans="23:23">
      <c r="W1355" s="8"/>
    </row>
    <row r="1356" spans="23:23">
      <c r="W1356" s="8"/>
    </row>
    <row r="1357" spans="23:23">
      <c r="W1357" s="8"/>
    </row>
    <row r="1358" spans="23:23">
      <c r="W1358" s="8"/>
    </row>
    <row r="1359" spans="23:23">
      <c r="W1359" s="8"/>
    </row>
    <row r="1360" spans="23:23">
      <c r="W1360" s="8"/>
    </row>
    <row r="1361" spans="23:23">
      <c r="W1361" s="8"/>
    </row>
    <row r="1362" spans="23:23">
      <c r="W1362" s="8"/>
    </row>
    <row r="1363" spans="23:23">
      <c r="W1363" s="8"/>
    </row>
    <row r="1364" spans="23:23">
      <c r="W1364" s="8"/>
    </row>
    <row r="1365" spans="23:23">
      <c r="W1365" s="8"/>
    </row>
    <row r="1366" spans="23:23">
      <c r="W1366" s="8"/>
    </row>
    <row r="1367" spans="23:23">
      <c r="W1367" s="8"/>
    </row>
    <row r="1368" spans="23:23">
      <c r="W1368" s="8"/>
    </row>
    <row r="1369" spans="23:23">
      <c r="W1369" s="8"/>
    </row>
    <row r="1370" spans="23:23">
      <c r="W1370" s="8"/>
    </row>
    <row r="1371" spans="23:23">
      <c r="W1371" s="8"/>
    </row>
    <row r="1372" spans="23:23">
      <c r="W1372" s="8"/>
    </row>
    <row r="1373" spans="23:23">
      <c r="W1373" s="8"/>
    </row>
    <row r="1374" spans="23:23">
      <c r="W1374" s="8"/>
    </row>
    <row r="1375" spans="23:23">
      <c r="W1375" s="8"/>
    </row>
    <row r="1376" spans="23:23">
      <c r="W1376" s="8"/>
    </row>
    <row r="1377" spans="23:23">
      <c r="W1377" s="8"/>
    </row>
    <row r="1378" spans="23:23">
      <c r="W1378" s="8"/>
    </row>
    <row r="1379" spans="23:23">
      <c r="W1379" s="8"/>
    </row>
    <row r="1380" spans="23:23">
      <c r="W1380" s="8"/>
    </row>
    <row r="1381" spans="23:23">
      <c r="W1381" s="8"/>
    </row>
    <row r="1382" spans="23:23">
      <c r="W1382" s="8"/>
    </row>
    <row r="1383" spans="23:23">
      <c r="W1383" s="8"/>
    </row>
    <row r="1384" spans="23:23">
      <c r="W1384" s="8"/>
    </row>
    <row r="1385" spans="23:23">
      <c r="W1385" s="8"/>
    </row>
  </sheetData>
  <mergeCells count="1295">
    <mergeCell ref="X69:X70"/>
    <mergeCell ref="X53:X54"/>
    <mergeCell ref="X30:X31"/>
    <mergeCell ref="X20:X21"/>
    <mergeCell ref="W127:W128"/>
    <mergeCell ref="W125:W126"/>
    <mergeCell ref="W123:W124"/>
    <mergeCell ref="W121:W122"/>
    <mergeCell ref="W119:W120"/>
    <mergeCell ref="W117:W118"/>
    <mergeCell ref="W115:W116"/>
    <mergeCell ref="W113:W114"/>
    <mergeCell ref="W111:W112"/>
    <mergeCell ref="W109:W110"/>
    <mergeCell ref="W103:W104"/>
    <mergeCell ref="W61:W62"/>
    <mergeCell ref="W59:W60"/>
    <mergeCell ref="W57:W58"/>
    <mergeCell ref="W53:W54"/>
    <mergeCell ref="W51:W52"/>
    <mergeCell ref="X26:X27"/>
    <mergeCell ref="W73:W74"/>
    <mergeCell ref="X61:X62"/>
    <mergeCell ref="X67:X68"/>
    <mergeCell ref="W24:W25"/>
    <mergeCell ref="S38:S39"/>
    <mergeCell ref="T28:T29"/>
    <mergeCell ref="V26:V27"/>
    <mergeCell ref="V24:V25"/>
    <mergeCell ref="S20:S21"/>
    <mergeCell ref="T20:T21"/>
    <mergeCell ref="U20:U21"/>
    <mergeCell ref="V20:V21"/>
    <mergeCell ref="V22:V23"/>
    <mergeCell ref="O40:O41"/>
    <mergeCell ref="W26:W27"/>
    <mergeCell ref="W22:W23"/>
    <mergeCell ref="W20:W21"/>
    <mergeCell ref="W16:W17"/>
    <mergeCell ref="W14:W15"/>
    <mergeCell ref="P71:P72"/>
    <mergeCell ref="Q38:Q39"/>
    <mergeCell ref="P38:P39"/>
    <mergeCell ref="R40:R41"/>
    <mergeCell ref="R20:R21"/>
    <mergeCell ref="W69:W70"/>
    <mergeCell ref="S89:S90"/>
    <mergeCell ref="W101:W102"/>
    <mergeCell ref="W95:W96"/>
    <mergeCell ref="V109:V110"/>
    <mergeCell ref="S113:S114"/>
    <mergeCell ref="V113:V114"/>
    <mergeCell ref="T115:T116"/>
    <mergeCell ref="U115:U116"/>
    <mergeCell ref="V115:V116"/>
    <mergeCell ref="R85:R86"/>
    <mergeCell ref="R87:R88"/>
    <mergeCell ref="R89:R90"/>
    <mergeCell ref="O71:O72"/>
    <mergeCell ref="O73:O74"/>
    <mergeCell ref="O75:O76"/>
    <mergeCell ref="O101:O102"/>
    <mergeCell ref="O103:O104"/>
    <mergeCell ref="O105:O106"/>
    <mergeCell ref="R71:R72"/>
    <mergeCell ref="W77:W78"/>
    <mergeCell ref="Z103:Z104"/>
    <mergeCell ref="T101:T102"/>
    <mergeCell ref="U101:U102"/>
    <mergeCell ref="Y97:Y98"/>
    <mergeCell ref="Z97:Z98"/>
    <mergeCell ref="T99:T100"/>
    <mergeCell ref="V156:V157"/>
    <mergeCell ref="V158:V159"/>
    <mergeCell ref="R143:W147"/>
    <mergeCell ref="S150:S151"/>
    <mergeCell ref="R150:R151"/>
    <mergeCell ref="T148:T149"/>
    <mergeCell ref="T150:T151"/>
    <mergeCell ref="U149:U150"/>
    <mergeCell ref="V150:V151"/>
    <mergeCell ref="V152:V153"/>
    <mergeCell ref="V154:V155"/>
    <mergeCell ref="R148:R149"/>
    <mergeCell ref="S148:S149"/>
    <mergeCell ref="U99:U100"/>
    <mergeCell ref="V99:V100"/>
    <mergeCell ref="S101:S102"/>
    <mergeCell ref="X127:X128"/>
    <mergeCell ref="X125:X126"/>
    <mergeCell ref="X123:X124"/>
    <mergeCell ref="X119:X120"/>
    <mergeCell ref="X117:X118"/>
    <mergeCell ref="X115:X116"/>
    <mergeCell ref="X113:X114"/>
    <mergeCell ref="X109:X110"/>
    <mergeCell ref="T89:T90"/>
    <mergeCell ref="U93:U94"/>
    <mergeCell ref="V93:V94"/>
    <mergeCell ref="X93:X94"/>
    <mergeCell ref="W93:W94"/>
    <mergeCell ref="Z91:Z92"/>
    <mergeCell ref="Y18:Y19"/>
    <mergeCell ref="Z18:Z19"/>
    <mergeCell ref="V101:V106"/>
    <mergeCell ref="Z44:Z46"/>
    <mergeCell ref="Z47:Z48"/>
    <mergeCell ref="Z49:Z50"/>
    <mergeCell ref="Z53:Z54"/>
    <mergeCell ref="X105:X106"/>
    <mergeCell ref="Y105:Y106"/>
    <mergeCell ref="Z105:Z106"/>
    <mergeCell ref="V107:V108"/>
    <mergeCell ref="X107:X108"/>
    <mergeCell ref="W107:W108"/>
    <mergeCell ref="Y107:Y108"/>
    <mergeCell ref="Z107:Z108"/>
    <mergeCell ref="U105:U106"/>
    <mergeCell ref="T107:T108"/>
    <mergeCell ref="U107:U108"/>
    <mergeCell ref="Z59:Z60"/>
    <mergeCell ref="Z61:Z62"/>
    <mergeCell ref="Y101:Y102"/>
    <mergeCell ref="Z101:Z102"/>
    <mergeCell ref="T103:T104"/>
    <mergeCell ref="U103:U104"/>
    <mergeCell ref="W105:W106"/>
    <mergeCell ref="Y103:Y104"/>
    <mergeCell ref="V87:V88"/>
    <mergeCell ref="X87:X88"/>
    <mergeCell ref="W87:W88"/>
    <mergeCell ref="X83:X84"/>
    <mergeCell ref="Y83:Y84"/>
    <mergeCell ref="Z83:Z84"/>
    <mergeCell ref="U81:U82"/>
    <mergeCell ref="Z87:Z88"/>
    <mergeCell ref="T85:T86"/>
    <mergeCell ref="U85:U86"/>
    <mergeCell ref="V85:V86"/>
    <mergeCell ref="W85:W86"/>
    <mergeCell ref="Y81:Y82"/>
    <mergeCell ref="Z77:Z78"/>
    <mergeCell ref="Z99:Z100"/>
    <mergeCell ref="T97:T98"/>
    <mergeCell ref="U97:U98"/>
    <mergeCell ref="V97:V98"/>
    <mergeCell ref="X97:X98"/>
    <mergeCell ref="W97:W98"/>
    <mergeCell ref="Z93:Z94"/>
    <mergeCell ref="T95:T96"/>
    <mergeCell ref="U95:U96"/>
    <mergeCell ref="V95:V96"/>
    <mergeCell ref="Y95:Y96"/>
    <mergeCell ref="T93:T94"/>
    <mergeCell ref="Y89:Y90"/>
    <mergeCell ref="U89:U90"/>
    <mergeCell ref="V89:V90"/>
    <mergeCell ref="X89:X90"/>
    <mergeCell ref="W89:W90"/>
    <mergeCell ref="Y93:Y94"/>
    <mergeCell ref="K107:K108"/>
    <mergeCell ref="I83:I84"/>
    <mergeCell ref="I85:I86"/>
    <mergeCell ref="I87:I88"/>
    <mergeCell ref="I89:I90"/>
    <mergeCell ref="K85:K86"/>
    <mergeCell ref="K97:K98"/>
    <mergeCell ref="K101:K102"/>
    <mergeCell ref="K93:K94"/>
    <mergeCell ref="K95:K96"/>
    <mergeCell ref="K91:K92"/>
    <mergeCell ref="I79:I80"/>
    <mergeCell ref="X81:X82"/>
    <mergeCell ref="U77:U78"/>
    <mergeCell ref="V77:V78"/>
    <mergeCell ref="X77:X78"/>
    <mergeCell ref="Y87:Y88"/>
    <mergeCell ref="T91:T92"/>
    <mergeCell ref="U91:U92"/>
    <mergeCell ref="V91:V92"/>
    <mergeCell ref="X91:X92"/>
    <mergeCell ref="W91:W92"/>
    <mergeCell ref="Y91:Y92"/>
    <mergeCell ref="X85:X86"/>
    <mergeCell ref="Y85:Y86"/>
    <mergeCell ref="X99:X100"/>
    <mergeCell ref="W99:W100"/>
    <mergeCell ref="Y99:Y100"/>
    <mergeCell ref="K99:K100"/>
    <mergeCell ref="K89:K90"/>
    <mergeCell ref="S91:S92"/>
    <mergeCell ref="P91:P92"/>
    <mergeCell ref="P93:P94"/>
    <mergeCell ref="X63:X64"/>
    <mergeCell ref="V63:V64"/>
    <mergeCell ref="W63:W64"/>
    <mergeCell ref="O65:O66"/>
    <mergeCell ref="P65:P66"/>
    <mergeCell ref="X65:X66"/>
    <mergeCell ref="Y77:Y78"/>
    <mergeCell ref="P105:P106"/>
    <mergeCell ref="S105:S106"/>
    <mergeCell ref="P107:P108"/>
    <mergeCell ref="S107:S108"/>
    <mergeCell ref="T77:T78"/>
    <mergeCell ref="T81:T82"/>
    <mergeCell ref="T105:T106"/>
    <mergeCell ref="S95:S96"/>
    <mergeCell ref="P97:P98"/>
    <mergeCell ref="T79:T80"/>
    <mergeCell ref="P77:P78"/>
    <mergeCell ref="P79:P80"/>
    <mergeCell ref="S103:S104"/>
    <mergeCell ref="P83:P84"/>
    <mergeCell ref="P85:P86"/>
    <mergeCell ref="P87:P88"/>
    <mergeCell ref="S77:S78"/>
    <mergeCell ref="S97:S98"/>
    <mergeCell ref="Y79:Y80"/>
    <mergeCell ref="T83:T84"/>
    <mergeCell ref="S99:S100"/>
    <mergeCell ref="S93:S94"/>
    <mergeCell ref="P95:P96"/>
    <mergeCell ref="U71:U72"/>
    <mergeCell ref="Y57:Y62"/>
    <mergeCell ref="Z55:Z56"/>
    <mergeCell ref="P89:P90"/>
    <mergeCell ref="S79:S80"/>
    <mergeCell ref="R61:R62"/>
    <mergeCell ref="P81:P82"/>
    <mergeCell ref="S87:S88"/>
    <mergeCell ref="T55:T56"/>
    <mergeCell ref="M55:M56"/>
    <mergeCell ref="O55:O56"/>
    <mergeCell ref="P55:P56"/>
    <mergeCell ref="U61:U62"/>
    <mergeCell ref="R59:R60"/>
    <mergeCell ref="Q61:Q62"/>
    <mergeCell ref="P63:P64"/>
    <mergeCell ref="Z79:Z80"/>
    <mergeCell ref="Z81:Z82"/>
    <mergeCell ref="U83:U84"/>
    <mergeCell ref="V83:V84"/>
    <mergeCell ref="W83:W84"/>
    <mergeCell ref="U79:U80"/>
    <mergeCell ref="V79:V80"/>
    <mergeCell ref="X79:X80"/>
    <mergeCell ref="W79:W80"/>
    <mergeCell ref="V81:V82"/>
    <mergeCell ref="W81:W82"/>
    <mergeCell ref="X55:X56"/>
    <mergeCell ref="Z57:Z58"/>
    <mergeCell ref="V69:V70"/>
    <mergeCell ref="Z69:Z70"/>
    <mergeCell ref="Z85:Z86"/>
    <mergeCell ref="T87:T88"/>
    <mergeCell ref="Z51:Z52"/>
    <mergeCell ref="Y44:Y50"/>
    <mergeCell ref="Y51:Y54"/>
    <mergeCell ref="U34:U35"/>
    <mergeCell ref="V34:V35"/>
    <mergeCell ref="X34:X35"/>
    <mergeCell ref="Y34:Y35"/>
    <mergeCell ref="U47:U48"/>
    <mergeCell ref="X47:X48"/>
    <mergeCell ref="X44:X46"/>
    <mergeCell ref="W55:W56"/>
    <mergeCell ref="Y30:Y31"/>
    <mergeCell ref="W47:W48"/>
    <mergeCell ref="W44:W46"/>
    <mergeCell ref="W38:W39"/>
    <mergeCell ref="W36:W37"/>
    <mergeCell ref="W34:W35"/>
    <mergeCell ref="W32:W33"/>
    <mergeCell ref="W30:W31"/>
    <mergeCell ref="V32:V33"/>
    <mergeCell ref="X42:X43"/>
    <mergeCell ref="X40:X41"/>
    <mergeCell ref="X38:X39"/>
    <mergeCell ref="W49:W50"/>
    <mergeCell ref="Z42:Z43"/>
    <mergeCell ref="Y32:Y33"/>
    <mergeCell ref="V42:V43"/>
    <mergeCell ref="W42:W43"/>
    <mergeCell ref="W40:W41"/>
    <mergeCell ref="Z34:Z35"/>
    <mergeCell ref="Y55:Y56"/>
    <mergeCell ref="C93:C94"/>
    <mergeCell ref="D93:D94"/>
    <mergeCell ref="E93:E94"/>
    <mergeCell ref="C95:C106"/>
    <mergeCell ref="T34:T35"/>
    <mergeCell ref="K105:K106"/>
    <mergeCell ref="K103:K104"/>
    <mergeCell ref="K81:K82"/>
    <mergeCell ref="K83:K84"/>
    <mergeCell ref="R38:R39"/>
    <mergeCell ref="D95:D96"/>
    <mergeCell ref="E95:E96"/>
    <mergeCell ref="G95:H96"/>
    <mergeCell ref="I95:I96"/>
    <mergeCell ref="A77:A90"/>
    <mergeCell ref="A91:A108"/>
    <mergeCell ref="B91:B108"/>
    <mergeCell ref="C91:C92"/>
    <mergeCell ref="D91:D92"/>
    <mergeCell ref="E91:E92"/>
    <mergeCell ref="I99:I100"/>
    <mergeCell ref="G91:H92"/>
    <mergeCell ref="I91:I92"/>
    <mergeCell ref="F93:F94"/>
    <mergeCell ref="G93:H94"/>
    <mergeCell ref="I93:I94"/>
    <mergeCell ref="I97:I98"/>
    <mergeCell ref="D81:D82"/>
    <mergeCell ref="D83:D84"/>
    <mergeCell ref="G77:H78"/>
    <mergeCell ref="G101:H102"/>
    <mergeCell ref="D97:D98"/>
    <mergeCell ref="E97:E98"/>
    <mergeCell ref="G97:H98"/>
    <mergeCell ref="D99:D100"/>
    <mergeCell ref="E99:E100"/>
    <mergeCell ref="G99:H100"/>
    <mergeCell ref="I107:I108"/>
    <mergeCell ref="I101:I102"/>
    <mergeCell ref="I103:I104"/>
    <mergeCell ref="E105:E106"/>
    <mergeCell ref="G105:H106"/>
    <mergeCell ref="E103:E104"/>
    <mergeCell ref="G103:H104"/>
    <mergeCell ref="I105:I106"/>
    <mergeCell ref="C107:C108"/>
    <mergeCell ref="D107:D108"/>
    <mergeCell ref="E107:E108"/>
    <mergeCell ref="G107:H108"/>
    <mergeCell ref="D101:D106"/>
    <mergeCell ref="E101:E102"/>
    <mergeCell ref="G89:H90"/>
    <mergeCell ref="E79:E80"/>
    <mergeCell ref="D85:D86"/>
    <mergeCell ref="E81:E82"/>
    <mergeCell ref="E83:E84"/>
    <mergeCell ref="E85:E86"/>
    <mergeCell ref="E87:E88"/>
    <mergeCell ref="F79:F80"/>
    <mergeCell ref="E89:E90"/>
    <mergeCell ref="A5:B5"/>
    <mergeCell ref="A7:A11"/>
    <mergeCell ref="A28:A37"/>
    <mergeCell ref="B28:B37"/>
    <mergeCell ref="E49:E50"/>
    <mergeCell ref="C57:C62"/>
    <mergeCell ref="D57:D62"/>
    <mergeCell ref="F51:F52"/>
    <mergeCell ref="G51:H52"/>
    <mergeCell ref="C55:C56"/>
    <mergeCell ref="D55:D56"/>
    <mergeCell ref="E55:E56"/>
    <mergeCell ref="G55:H56"/>
    <mergeCell ref="G65:H66"/>
    <mergeCell ref="C69:C70"/>
    <mergeCell ref="D69:D70"/>
    <mergeCell ref="E77:E78"/>
    <mergeCell ref="D77:D78"/>
    <mergeCell ref="D79:D80"/>
    <mergeCell ref="B77:B90"/>
    <mergeCell ref="C77:C78"/>
    <mergeCell ref="C79:C80"/>
    <mergeCell ref="C89:C90"/>
    <mergeCell ref="D34:D35"/>
    <mergeCell ref="D30:D31"/>
    <mergeCell ref="E30:E31"/>
    <mergeCell ref="C30:C31"/>
    <mergeCell ref="R24:R25"/>
    <mergeCell ref="C26:C27"/>
    <mergeCell ref="D26:D27"/>
    <mergeCell ref="E26:E27"/>
    <mergeCell ref="U24:U25"/>
    <mergeCell ref="Q26:Q27"/>
    <mergeCell ref="R26:R27"/>
    <mergeCell ref="D87:D88"/>
    <mergeCell ref="I24:I25"/>
    <mergeCell ref="K24:K25"/>
    <mergeCell ref="M24:M25"/>
    <mergeCell ref="O24:O25"/>
    <mergeCell ref="P24:P25"/>
    <mergeCell ref="Q24:Q25"/>
    <mergeCell ref="S24:S25"/>
    <mergeCell ref="T24:T25"/>
    <mergeCell ref="R44:R46"/>
    <mergeCell ref="N44:N45"/>
    <mergeCell ref="O44:O46"/>
    <mergeCell ref="P44:P46"/>
    <mergeCell ref="K49:K50"/>
    <mergeCell ref="M49:M50"/>
    <mergeCell ref="O49:O50"/>
    <mergeCell ref="U87:U88"/>
    <mergeCell ref="S81:S82"/>
    <mergeCell ref="S83:S84"/>
    <mergeCell ref="D89:D90"/>
    <mergeCell ref="G79:H80"/>
    <mergeCell ref="C36:C37"/>
    <mergeCell ref="D36:D37"/>
    <mergeCell ref="E36:E37"/>
    <mergeCell ref="C34:C35"/>
    <mergeCell ref="C28:C29"/>
    <mergeCell ref="Q30:Q31"/>
    <mergeCell ref="M32:M33"/>
    <mergeCell ref="P32:P33"/>
    <mergeCell ref="Q32:Q33"/>
    <mergeCell ref="V30:V31"/>
    <mergeCell ref="G87:H88"/>
    <mergeCell ref="C87:C88"/>
    <mergeCell ref="C83:C84"/>
    <mergeCell ref="C81:C82"/>
    <mergeCell ref="S26:S27"/>
    <mergeCell ref="K26:K27"/>
    <mergeCell ref="E34:E35"/>
    <mergeCell ref="M30:M31"/>
    <mergeCell ref="D40:D41"/>
    <mergeCell ref="E40:E41"/>
    <mergeCell ref="G40:H41"/>
    <mergeCell ref="G42:H43"/>
    <mergeCell ref="I28:I29"/>
    <mergeCell ref="G36:H37"/>
    <mergeCell ref="M34:M35"/>
    <mergeCell ref="J38:J39"/>
    <mergeCell ref="G49:H50"/>
    <mergeCell ref="K44:K46"/>
    <mergeCell ref="L44:L45"/>
    <mergeCell ref="M44:M46"/>
    <mergeCell ref="U22:U23"/>
    <mergeCell ref="P28:P29"/>
    <mergeCell ref="Q28:Q29"/>
    <mergeCell ref="K28:K29"/>
    <mergeCell ref="C85:C86"/>
    <mergeCell ref="U28:U29"/>
    <mergeCell ref="M57:M58"/>
    <mergeCell ref="O57:O58"/>
    <mergeCell ref="K87:K88"/>
    <mergeCell ref="S85:S86"/>
    <mergeCell ref="M73:M74"/>
    <mergeCell ref="M75:M76"/>
    <mergeCell ref="Q73:Q74"/>
    <mergeCell ref="Q75:Q76"/>
    <mergeCell ref="R73:R74"/>
    <mergeCell ref="R75:R76"/>
    <mergeCell ref="M71:M72"/>
    <mergeCell ref="Q71:Q72"/>
    <mergeCell ref="I30:I31"/>
    <mergeCell ref="K30:K31"/>
    <mergeCell ref="M28:M29"/>
    <mergeCell ref="G32:H33"/>
    <mergeCell ref="I32:I33"/>
    <mergeCell ref="K32:K33"/>
    <mergeCell ref="G30:H31"/>
    <mergeCell ref="U26:U27"/>
    <mergeCell ref="I36:I37"/>
    <mergeCell ref="K36:K37"/>
    <mergeCell ref="K34:K35"/>
    <mergeCell ref="G34:H35"/>
    <mergeCell ref="I34:I35"/>
    <mergeCell ref="G28:H29"/>
    <mergeCell ref="A20:A27"/>
    <mergeCell ref="B20:B27"/>
    <mergeCell ref="C20:C21"/>
    <mergeCell ref="D20:D21"/>
    <mergeCell ref="E20:E21"/>
    <mergeCell ref="G20:H21"/>
    <mergeCell ref="C24:C25"/>
    <mergeCell ref="D24:D25"/>
    <mergeCell ref="E24:E25"/>
    <mergeCell ref="G24:H25"/>
    <mergeCell ref="T22:T23"/>
    <mergeCell ref="M22:M23"/>
    <mergeCell ref="O22:O23"/>
    <mergeCell ref="P22:P23"/>
    <mergeCell ref="Q22:Q23"/>
    <mergeCell ref="R22:R23"/>
    <mergeCell ref="S22:S23"/>
    <mergeCell ref="C22:C23"/>
    <mergeCell ref="D22:D23"/>
    <mergeCell ref="E22:E23"/>
    <mergeCell ref="G22:H23"/>
    <mergeCell ref="I22:I23"/>
    <mergeCell ref="K22:K23"/>
    <mergeCell ref="T26:T27"/>
    <mergeCell ref="O26:O27"/>
    <mergeCell ref="P26:P27"/>
    <mergeCell ref="G26:H27"/>
    <mergeCell ref="I26:I27"/>
    <mergeCell ref="M26:M27"/>
    <mergeCell ref="B7:B11"/>
    <mergeCell ref="Q6:Q7"/>
    <mergeCell ref="C10:C11"/>
    <mergeCell ref="D10:D11"/>
    <mergeCell ref="E10:E11"/>
    <mergeCell ref="F10:F11"/>
    <mergeCell ref="E8:E9"/>
    <mergeCell ref="G8:H9"/>
    <mergeCell ref="P6:P7"/>
    <mergeCell ref="C6:C7"/>
    <mergeCell ref="D6:D7"/>
    <mergeCell ref="E6:E7"/>
    <mergeCell ref="G6:H7"/>
    <mergeCell ref="K8:K9"/>
    <mergeCell ref="I6:I7"/>
    <mergeCell ref="G4:H5"/>
    <mergeCell ref="I4:I5"/>
    <mergeCell ref="J4:K5"/>
    <mergeCell ref="I8:I9"/>
    <mergeCell ref="G10:H11"/>
    <mergeCell ref="O10:O11"/>
    <mergeCell ref="O6:O7"/>
    <mergeCell ref="P8:P9"/>
    <mergeCell ref="Q10:Q11"/>
    <mergeCell ref="Q8:Q9"/>
    <mergeCell ref="L10:L11"/>
    <mergeCell ref="I10:I11"/>
    <mergeCell ref="K6:K7"/>
    <mergeCell ref="M6:M7"/>
    <mergeCell ref="A1:B2"/>
    <mergeCell ref="C1:V2"/>
    <mergeCell ref="S4:U4"/>
    <mergeCell ref="V4:V5"/>
    <mergeCell ref="B3:C3"/>
    <mergeCell ref="A4:B4"/>
    <mergeCell ref="D3:E3"/>
    <mergeCell ref="R4:R5"/>
    <mergeCell ref="L4:M5"/>
    <mergeCell ref="C4:C5"/>
    <mergeCell ref="D4:D5"/>
    <mergeCell ref="N4:O5"/>
    <mergeCell ref="P30:P31"/>
    <mergeCell ref="U32:U33"/>
    <mergeCell ref="E4:E5"/>
    <mergeCell ref="F4:F5"/>
    <mergeCell ref="Q4:Q5"/>
    <mergeCell ref="P4:P5"/>
    <mergeCell ref="D28:D29"/>
    <mergeCell ref="E28:E29"/>
    <mergeCell ref="C32:C33"/>
    <mergeCell ref="D32:D33"/>
    <mergeCell ref="E32:E33"/>
    <mergeCell ref="C8:C9"/>
    <mergeCell ref="D8:D9"/>
    <mergeCell ref="U30:U31"/>
    <mergeCell ref="T30:T31"/>
    <mergeCell ref="S32:S33"/>
    <mergeCell ref="S30:S31"/>
    <mergeCell ref="T32:T33"/>
    <mergeCell ref="F3:I3"/>
    <mergeCell ref="P10:P11"/>
    <mergeCell ref="S8:S9"/>
    <mergeCell ref="U10:U11"/>
    <mergeCell ref="T6:T7"/>
    <mergeCell ref="T8:T9"/>
    <mergeCell ref="U8:U9"/>
    <mergeCell ref="U6:U7"/>
    <mergeCell ref="R8:R9"/>
    <mergeCell ref="V10:V11"/>
    <mergeCell ref="T14:T15"/>
    <mergeCell ref="U14:U15"/>
    <mergeCell ref="V14:V15"/>
    <mergeCell ref="K10:K11"/>
    <mergeCell ref="M10:M11"/>
    <mergeCell ref="S10:S11"/>
    <mergeCell ref="M8:M9"/>
    <mergeCell ref="O8:O9"/>
    <mergeCell ref="I20:I21"/>
    <mergeCell ref="K20:K21"/>
    <mergeCell ref="M20:M21"/>
    <mergeCell ref="O20:O21"/>
    <mergeCell ref="P20:P21"/>
    <mergeCell ref="Q20:Q21"/>
    <mergeCell ref="N12:N13"/>
    <mergeCell ref="N14:N15"/>
    <mergeCell ref="A44:A62"/>
    <mergeCell ref="B44:B62"/>
    <mergeCell ref="C44:C50"/>
    <mergeCell ref="D44:D50"/>
    <mergeCell ref="E44:E46"/>
    <mergeCell ref="E51:E52"/>
    <mergeCell ref="E47:E48"/>
    <mergeCell ref="G47:H48"/>
    <mergeCell ref="G44:H46"/>
    <mergeCell ref="F44:F45"/>
    <mergeCell ref="E59:E60"/>
    <mergeCell ref="C51:C54"/>
    <mergeCell ref="D51:D54"/>
    <mergeCell ref="I44:I46"/>
    <mergeCell ref="I49:I50"/>
    <mergeCell ref="I59:I60"/>
    <mergeCell ref="J44:J45"/>
    <mergeCell ref="I47:I48"/>
    <mergeCell ref="I51:I52"/>
    <mergeCell ref="J51:J52"/>
    <mergeCell ref="I55:I56"/>
    <mergeCell ref="K47:K48"/>
    <mergeCell ref="M47:M48"/>
    <mergeCell ref="O47:O48"/>
    <mergeCell ref="U44:U46"/>
    <mergeCell ref="V44:V50"/>
    <mergeCell ref="P49:P50"/>
    <mergeCell ref="T44:T46"/>
    <mergeCell ref="Q49:Q50"/>
    <mergeCell ref="R49:R50"/>
    <mergeCell ref="T49:T50"/>
    <mergeCell ref="R47:R48"/>
    <mergeCell ref="T47:T48"/>
    <mergeCell ref="U49:U50"/>
    <mergeCell ref="S44:S50"/>
    <mergeCell ref="P47:P48"/>
    <mergeCell ref="Q47:Q48"/>
    <mergeCell ref="Q44:Q46"/>
    <mergeCell ref="K51:K52"/>
    <mergeCell ref="T51:T52"/>
    <mergeCell ref="U51:U52"/>
    <mergeCell ref="U53:U54"/>
    <mergeCell ref="M51:M52"/>
    <mergeCell ref="N51:N52"/>
    <mergeCell ref="O51:O52"/>
    <mergeCell ref="P51:P52"/>
    <mergeCell ref="E53:E54"/>
    <mergeCell ref="F53:F54"/>
    <mergeCell ref="G53:H54"/>
    <mergeCell ref="I53:I54"/>
    <mergeCell ref="J53:J54"/>
    <mergeCell ref="Q51:Q52"/>
    <mergeCell ref="P53:P54"/>
    <mergeCell ref="Q53:Q54"/>
    <mergeCell ref="R53:R54"/>
    <mergeCell ref="K53:K54"/>
    <mergeCell ref="L53:L54"/>
    <mergeCell ref="M53:M54"/>
    <mergeCell ref="N53:N54"/>
    <mergeCell ref="L51:L52"/>
    <mergeCell ref="R51:R52"/>
    <mergeCell ref="S51:S54"/>
    <mergeCell ref="O53:O54"/>
    <mergeCell ref="T53:T54"/>
    <mergeCell ref="K55:K56"/>
    <mergeCell ref="E57:E58"/>
    <mergeCell ref="G57:H58"/>
    <mergeCell ref="I57:I58"/>
    <mergeCell ref="K57:K58"/>
    <mergeCell ref="P59:P60"/>
    <mergeCell ref="P61:P62"/>
    <mergeCell ref="P57:P58"/>
    <mergeCell ref="T57:T58"/>
    <mergeCell ref="V55:V56"/>
    <mergeCell ref="Q55:Q56"/>
    <mergeCell ref="R55:R56"/>
    <mergeCell ref="S55:S56"/>
    <mergeCell ref="Q57:Q58"/>
    <mergeCell ref="R57:R58"/>
    <mergeCell ref="U55:U56"/>
    <mergeCell ref="O61:O62"/>
    <mergeCell ref="G59:H60"/>
    <mergeCell ref="M59:M60"/>
    <mergeCell ref="U59:U60"/>
    <mergeCell ref="O59:O60"/>
    <mergeCell ref="K59:K60"/>
    <mergeCell ref="U57:U58"/>
    <mergeCell ref="T59:T60"/>
    <mergeCell ref="Q59:Q60"/>
    <mergeCell ref="I61:I62"/>
    <mergeCell ref="D63:D64"/>
    <mergeCell ref="E63:E64"/>
    <mergeCell ref="I65:I66"/>
    <mergeCell ref="C65:C66"/>
    <mergeCell ref="D65:D66"/>
    <mergeCell ref="E65:E66"/>
    <mergeCell ref="G63:H64"/>
    <mergeCell ref="Q63:Q64"/>
    <mergeCell ref="R63:R64"/>
    <mergeCell ref="S63:S64"/>
    <mergeCell ref="T63:T64"/>
    <mergeCell ref="U63:U64"/>
    <mergeCell ref="I63:I64"/>
    <mergeCell ref="M63:M64"/>
    <mergeCell ref="K63:K64"/>
    <mergeCell ref="O63:O64"/>
    <mergeCell ref="Q65:Q66"/>
    <mergeCell ref="S65:S66"/>
    <mergeCell ref="M65:M66"/>
    <mergeCell ref="C67:C68"/>
    <mergeCell ref="D67:D68"/>
    <mergeCell ref="E67:E68"/>
    <mergeCell ref="G67:H68"/>
    <mergeCell ref="I67:I68"/>
    <mergeCell ref="R65:R66"/>
    <mergeCell ref="T65:T66"/>
    <mergeCell ref="U65:U66"/>
    <mergeCell ref="W65:W66"/>
    <mergeCell ref="P67:P68"/>
    <mergeCell ref="I18:I19"/>
    <mergeCell ref="K18:K19"/>
    <mergeCell ref="M18:M19"/>
    <mergeCell ref="M38:M39"/>
    <mergeCell ref="O38:O39"/>
    <mergeCell ref="K67:K68"/>
    <mergeCell ref="M67:M68"/>
    <mergeCell ref="M61:M62"/>
    <mergeCell ref="K65:K66"/>
    <mergeCell ref="M36:M37"/>
    <mergeCell ref="M40:M41"/>
    <mergeCell ref="U40:U41"/>
    <mergeCell ref="U42:U43"/>
    <mergeCell ref="T61:T62"/>
    <mergeCell ref="E42:E43"/>
    <mergeCell ref="C40:C41"/>
    <mergeCell ref="O42:O43"/>
    <mergeCell ref="P42:P43"/>
    <mergeCell ref="I40:I41"/>
    <mergeCell ref="K40:K41"/>
    <mergeCell ref="M42:M43"/>
    <mergeCell ref="S40:S41"/>
    <mergeCell ref="X18:X19"/>
    <mergeCell ref="O30:O31"/>
    <mergeCell ref="O32:O33"/>
    <mergeCell ref="O34:O35"/>
    <mergeCell ref="O36:O37"/>
    <mergeCell ref="O28:O29"/>
    <mergeCell ref="C16:C17"/>
    <mergeCell ref="D16:D17"/>
    <mergeCell ref="E69:E70"/>
    <mergeCell ref="G69:H70"/>
    <mergeCell ref="I69:I70"/>
    <mergeCell ref="M69:M70"/>
    <mergeCell ref="G38:H39"/>
    <mergeCell ref="I38:I39"/>
    <mergeCell ref="K38:K39"/>
    <mergeCell ref="A18:A19"/>
    <mergeCell ref="B18:B19"/>
    <mergeCell ref="C18:C19"/>
    <mergeCell ref="D18:D19"/>
    <mergeCell ref="E18:E19"/>
    <mergeCell ref="G18:H19"/>
    <mergeCell ref="T18:T19"/>
    <mergeCell ref="U18:U19"/>
    <mergeCell ref="O18:O19"/>
    <mergeCell ref="P18:P19"/>
    <mergeCell ref="Q18:Q19"/>
    <mergeCell ref="R18:R19"/>
    <mergeCell ref="P40:P41"/>
    <mergeCell ref="Q40:Q41"/>
    <mergeCell ref="T38:T39"/>
    <mergeCell ref="U38:U39"/>
    <mergeCell ref="T40:T41"/>
    <mergeCell ref="A63:A70"/>
    <mergeCell ref="B63:B70"/>
    <mergeCell ref="C63:C64"/>
    <mergeCell ref="F12:F13"/>
    <mergeCell ref="G12:H13"/>
    <mergeCell ref="I12:I13"/>
    <mergeCell ref="K12:K13"/>
    <mergeCell ref="M12:M13"/>
    <mergeCell ref="L12:L13"/>
    <mergeCell ref="L14:L15"/>
    <mergeCell ref="O14:O15"/>
    <mergeCell ref="P14:P15"/>
    <mergeCell ref="Q14:Q15"/>
    <mergeCell ref="R14:R15"/>
    <mergeCell ref="S14:S15"/>
    <mergeCell ref="O12:O13"/>
    <mergeCell ref="D14:D15"/>
    <mergeCell ref="E14:E15"/>
    <mergeCell ref="F14:F15"/>
    <mergeCell ref="G14:H15"/>
    <mergeCell ref="I14:I15"/>
    <mergeCell ref="K14:K15"/>
    <mergeCell ref="C14:C15"/>
    <mergeCell ref="O16:O17"/>
    <mergeCell ref="A38:A43"/>
    <mergeCell ref="B38:B43"/>
    <mergeCell ref="C38:C39"/>
    <mergeCell ref="D38:D39"/>
    <mergeCell ref="E38:E39"/>
    <mergeCell ref="F38:F39"/>
    <mergeCell ref="C42:C43"/>
    <mergeCell ref="D42:D43"/>
    <mergeCell ref="A12:A17"/>
    <mergeCell ref="B12:B17"/>
    <mergeCell ref="C12:C13"/>
    <mergeCell ref="D12:D13"/>
    <mergeCell ref="E12:E13"/>
    <mergeCell ref="S18:S19"/>
    <mergeCell ref="W67:W68"/>
    <mergeCell ref="S71:S72"/>
    <mergeCell ref="T71:T72"/>
    <mergeCell ref="V67:V68"/>
    <mergeCell ref="V65:V66"/>
    <mergeCell ref="S57:S62"/>
    <mergeCell ref="Q67:Q68"/>
    <mergeCell ref="S67:S68"/>
    <mergeCell ref="T67:T68"/>
    <mergeCell ref="U67:U68"/>
    <mergeCell ref="R67:R68"/>
    <mergeCell ref="O67:O68"/>
    <mergeCell ref="V51:V54"/>
    <mergeCell ref="V57:V62"/>
    <mergeCell ref="E16:E17"/>
    <mergeCell ref="F16:F17"/>
    <mergeCell ref="G16:H17"/>
    <mergeCell ref="I16:I17"/>
    <mergeCell ref="K16:K17"/>
    <mergeCell ref="M16:M17"/>
    <mergeCell ref="W18:W19"/>
    <mergeCell ref="V18:V19"/>
    <mergeCell ref="V38:V39"/>
    <mergeCell ref="V40:V41"/>
    <mergeCell ref="E61:E62"/>
    <mergeCell ref="G61:H62"/>
    <mergeCell ref="Q42:Q43"/>
    <mergeCell ref="R42:R43"/>
    <mergeCell ref="S42:S43"/>
    <mergeCell ref="S109:S110"/>
    <mergeCell ref="T109:T110"/>
    <mergeCell ref="U109:U110"/>
    <mergeCell ref="U69:U70"/>
    <mergeCell ref="T73:T74"/>
    <mergeCell ref="U73:U74"/>
    <mergeCell ref="T75:T76"/>
    <mergeCell ref="U75:U76"/>
    <mergeCell ref="P73:P74"/>
    <mergeCell ref="P75:P76"/>
    <mergeCell ref="V111:V112"/>
    <mergeCell ref="I109:I110"/>
    <mergeCell ref="K109:K110"/>
    <mergeCell ref="M109:M110"/>
    <mergeCell ref="O109:O110"/>
    <mergeCell ref="Q111:Q112"/>
    <mergeCell ref="O111:O112"/>
    <mergeCell ref="Q109:Q110"/>
    <mergeCell ref="I42:I43"/>
    <mergeCell ref="K42:K43"/>
    <mergeCell ref="I111:I112"/>
    <mergeCell ref="K111:K112"/>
    <mergeCell ref="M111:M112"/>
    <mergeCell ref="M85:M86"/>
    <mergeCell ref="T42:T43"/>
    <mergeCell ref="S73:S74"/>
    <mergeCell ref="S75:S76"/>
    <mergeCell ref="K61:K62"/>
    <mergeCell ref="T69:T70"/>
    <mergeCell ref="C113:C114"/>
    <mergeCell ref="D113:D114"/>
    <mergeCell ref="E113:E114"/>
    <mergeCell ref="G113:H114"/>
    <mergeCell ref="I113:I114"/>
    <mergeCell ref="K113:K114"/>
    <mergeCell ref="P113:P114"/>
    <mergeCell ref="M115:M116"/>
    <mergeCell ref="I77:I78"/>
    <mergeCell ref="I81:I82"/>
    <mergeCell ref="U111:U112"/>
    <mergeCell ref="R111:R112"/>
    <mergeCell ref="S111:S112"/>
    <mergeCell ref="T111:T112"/>
    <mergeCell ref="R109:R110"/>
    <mergeCell ref="M113:M114"/>
    <mergeCell ref="P111:P112"/>
    <mergeCell ref="T113:T114"/>
    <mergeCell ref="U113:U114"/>
    <mergeCell ref="C109:C110"/>
    <mergeCell ref="D109:D110"/>
    <mergeCell ref="E109:E110"/>
    <mergeCell ref="C111:C112"/>
    <mergeCell ref="D111:D112"/>
    <mergeCell ref="Q95:Q96"/>
    <mergeCell ref="P109:P110"/>
    <mergeCell ref="Q113:Q114"/>
    <mergeCell ref="E111:E112"/>
    <mergeCell ref="G111:H112"/>
    <mergeCell ref="G109:H110"/>
    <mergeCell ref="G81:H82"/>
    <mergeCell ref="C115:C116"/>
    <mergeCell ref="D115:D116"/>
    <mergeCell ref="E115:E116"/>
    <mergeCell ref="G115:H116"/>
    <mergeCell ref="I115:I116"/>
    <mergeCell ref="K115:K116"/>
    <mergeCell ref="P115:P116"/>
    <mergeCell ref="G117:H118"/>
    <mergeCell ref="Q115:Q116"/>
    <mergeCell ref="R115:R116"/>
    <mergeCell ref="K69:K70"/>
    <mergeCell ref="K71:K72"/>
    <mergeCell ref="K73:K74"/>
    <mergeCell ref="K75:K76"/>
    <mergeCell ref="K77:K78"/>
    <mergeCell ref="K79:K80"/>
    <mergeCell ref="O113:O114"/>
    <mergeCell ref="S115:S116"/>
    <mergeCell ref="R117:R118"/>
    <mergeCell ref="S117:S118"/>
    <mergeCell ref="S69:S70"/>
    <mergeCell ref="O69:O70"/>
    <mergeCell ref="Q69:Q70"/>
    <mergeCell ref="P69:P70"/>
    <mergeCell ref="R69:R70"/>
    <mergeCell ref="R105:R106"/>
    <mergeCell ref="M93:M94"/>
    <mergeCell ref="Q93:Q94"/>
    <mergeCell ref="M91:M92"/>
    <mergeCell ref="Q91:Q92"/>
    <mergeCell ref="R101:R102"/>
    <mergeCell ref="R103:R104"/>
    <mergeCell ref="M95:M96"/>
    <mergeCell ref="A117:A120"/>
    <mergeCell ref="B117:B120"/>
    <mergeCell ref="C117:C118"/>
    <mergeCell ref="D117:D118"/>
    <mergeCell ref="E117:E118"/>
    <mergeCell ref="K117:K118"/>
    <mergeCell ref="M117:M118"/>
    <mergeCell ref="O117:O118"/>
    <mergeCell ref="P117:P118"/>
    <mergeCell ref="E71:E72"/>
    <mergeCell ref="G71:H72"/>
    <mergeCell ref="I71:I72"/>
    <mergeCell ref="I73:I74"/>
    <mergeCell ref="I75:I76"/>
    <mergeCell ref="O115:O116"/>
    <mergeCell ref="M79:M80"/>
    <mergeCell ref="Q117:Q118"/>
    <mergeCell ref="C119:C120"/>
    <mergeCell ref="D119:D120"/>
    <mergeCell ref="E119:E120"/>
    <mergeCell ref="G119:H120"/>
    <mergeCell ref="I119:I120"/>
    <mergeCell ref="K119:K120"/>
    <mergeCell ref="I117:I118"/>
    <mergeCell ref="Q85:Q86"/>
    <mergeCell ref="Q81:Q82"/>
    <mergeCell ref="M105:M106"/>
    <mergeCell ref="Q105:Q106"/>
    <mergeCell ref="A109:A116"/>
    <mergeCell ref="B109:B116"/>
    <mergeCell ref="G83:H84"/>
    <mergeCell ref="G85:H86"/>
    <mergeCell ref="K121:K122"/>
    <mergeCell ref="O119:O120"/>
    <mergeCell ref="P119:P120"/>
    <mergeCell ref="Q119:Q120"/>
    <mergeCell ref="D73:D74"/>
    <mergeCell ref="D75:D76"/>
    <mergeCell ref="E73:E74"/>
    <mergeCell ref="E75:E76"/>
    <mergeCell ref="G73:H74"/>
    <mergeCell ref="G75:H76"/>
    <mergeCell ref="M119:M120"/>
    <mergeCell ref="R119:R120"/>
    <mergeCell ref="S119:S120"/>
    <mergeCell ref="A121:A128"/>
    <mergeCell ref="B121:B128"/>
    <mergeCell ref="C121:C122"/>
    <mergeCell ref="D121:D122"/>
    <mergeCell ref="E121:E122"/>
    <mergeCell ref="G121:H122"/>
    <mergeCell ref="I121:I122"/>
    <mergeCell ref="A71:A76"/>
    <mergeCell ref="B71:B76"/>
    <mergeCell ref="C71:C72"/>
    <mergeCell ref="C73:C74"/>
    <mergeCell ref="C75:C76"/>
    <mergeCell ref="D71:D72"/>
    <mergeCell ref="M123:M124"/>
    <mergeCell ref="O123:O124"/>
    <mergeCell ref="M121:M122"/>
    <mergeCell ref="O121:O122"/>
    <mergeCell ref="P121:P122"/>
    <mergeCell ref="Q121:Q122"/>
    <mergeCell ref="C123:C124"/>
    <mergeCell ref="D123:D124"/>
    <mergeCell ref="E123:E124"/>
    <mergeCell ref="G123:H124"/>
    <mergeCell ref="I123:I124"/>
    <mergeCell ref="K123:K124"/>
    <mergeCell ref="O125:O126"/>
    <mergeCell ref="P127:P128"/>
    <mergeCell ref="Q127:Q128"/>
    <mergeCell ref="R123:R124"/>
    <mergeCell ref="C125:C126"/>
    <mergeCell ref="D125:D126"/>
    <mergeCell ref="E125:E126"/>
    <mergeCell ref="G125:H126"/>
    <mergeCell ref="I125:I126"/>
    <mergeCell ref="K125:K126"/>
    <mergeCell ref="R127:R128"/>
    <mergeCell ref="R125:R126"/>
    <mergeCell ref="C127:C128"/>
    <mergeCell ref="D127:D128"/>
    <mergeCell ref="E127:E128"/>
    <mergeCell ref="G127:H128"/>
    <mergeCell ref="I127:I128"/>
    <mergeCell ref="M127:M128"/>
    <mergeCell ref="O127:O128"/>
    <mergeCell ref="M125:M126"/>
    <mergeCell ref="K127:K128"/>
    <mergeCell ref="Y4:Y5"/>
    <mergeCell ref="J3:Y3"/>
    <mergeCell ref="J12:J13"/>
    <mergeCell ref="J14:J15"/>
    <mergeCell ref="J16:J17"/>
    <mergeCell ref="T16:T17"/>
    <mergeCell ref="U16:U17"/>
    <mergeCell ref="Y6:Y7"/>
    <mergeCell ref="Y8:Y9"/>
    <mergeCell ref="J10:J11"/>
    <mergeCell ref="N10:N11"/>
    <mergeCell ref="X6:X7"/>
    <mergeCell ref="R6:R7"/>
    <mergeCell ref="S6:S7"/>
    <mergeCell ref="V6:V7"/>
    <mergeCell ref="V8:V9"/>
    <mergeCell ref="T10:T11"/>
    <mergeCell ref="L16:L17"/>
    <mergeCell ref="N16:N17"/>
    <mergeCell ref="P12:P13"/>
    <mergeCell ref="Q12:Q13"/>
    <mergeCell ref="R12:R13"/>
    <mergeCell ref="S12:S13"/>
    <mergeCell ref="M14:M15"/>
    <mergeCell ref="X10:X11"/>
    <mergeCell ref="X8:X9"/>
    <mergeCell ref="X16:X17"/>
    <mergeCell ref="R10:R11"/>
    <mergeCell ref="W10:W11"/>
    <mergeCell ref="W8:W9"/>
    <mergeCell ref="W6:W7"/>
    <mergeCell ref="W4:W5"/>
    <mergeCell ref="Z12:Z13"/>
    <mergeCell ref="Z14:Z15"/>
    <mergeCell ref="Z16:Z17"/>
    <mergeCell ref="T12:T13"/>
    <mergeCell ref="U12:U13"/>
    <mergeCell ref="Z10:Z11"/>
    <mergeCell ref="V12:V13"/>
    <mergeCell ref="X12:X13"/>
    <mergeCell ref="X14:X15"/>
    <mergeCell ref="W12:W13"/>
    <mergeCell ref="V16:V17"/>
    <mergeCell ref="P16:P17"/>
    <mergeCell ref="Q16:Q17"/>
    <mergeCell ref="R16:R17"/>
    <mergeCell ref="S16:S17"/>
    <mergeCell ref="Y12:Y13"/>
    <mergeCell ref="Y14:Y15"/>
    <mergeCell ref="Y16:Y17"/>
    <mergeCell ref="Y10:Y11"/>
    <mergeCell ref="P36:P37"/>
    <mergeCell ref="Q36:Q37"/>
    <mergeCell ref="S36:S37"/>
    <mergeCell ref="T36:T37"/>
    <mergeCell ref="V36:V37"/>
    <mergeCell ref="X36:X37"/>
    <mergeCell ref="U36:U37"/>
    <mergeCell ref="Y36:Y37"/>
    <mergeCell ref="X28:X29"/>
    <mergeCell ref="W28:W29"/>
    <mergeCell ref="R30:R31"/>
    <mergeCell ref="R32:R33"/>
    <mergeCell ref="R34:R35"/>
    <mergeCell ref="R36:R37"/>
    <mergeCell ref="R28:R29"/>
    <mergeCell ref="S28:S29"/>
    <mergeCell ref="S34:S35"/>
    <mergeCell ref="P34:P35"/>
    <mergeCell ref="Q34:Q35"/>
    <mergeCell ref="Z28:Z29"/>
    <mergeCell ref="Z30:Z31"/>
    <mergeCell ref="Z32:Z33"/>
    <mergeCell ref="Z36:Z37"/>
    <mergeCell ref="V28:V29"/>
    <mergeCell ref="T121:T122"/>
    <mergeCell ref="U121:U122"/>
    <mergeCell ref="V121:V122"/>
    <mergeCell ref="V125:V126"/>
    <mergeCell ref="T127:T128"/>
    <mergeCell ref="U127:U128"/>
    <mergeCell ref="V127:V128"/>
    <mergeCell ref="Z8:Z9"/>
    <mergeCell ref="Z4:Z5"/>
    <mergeCell ref="Z6:Z7"/>
    <mergeCell ref="Y20:Y21"/>
    <mergeCell ref="Y22:Y23"/>
    <mergeCell ref="Y24:Y25"/>
    <mergeCell ref="Z20:Z21"/>
    <mergeCell ref="Y28:Y29"/>
    <mergeCell ref="Y40:Y41"/>
    <mergeCell ref="Y38:Y39"/>
    <mergeCell ref="Z38:Z39"/>
    <mergeCell ref="Z40:Z41"/>
    <mergeCell ref="Z24:Z25"/>
    <mergeCell ref="Y63:Y64"/>
    <mergeCell ref="Y65:Y66"/>
    <mergeCell ref="Y67:Y68"/>
    <mergeCell ref="Y69:Y70"/>
    <mergeCell ref="Z63:Z64"/>
    <mergeCell ref="Z65:Z66"/>
    <mergeCell ref="Z67:Z68"/>
    <mergeCell ref="Z22:Z23"/>
    <mergeCell ref="Z26:Z27"/>
    <mergeCell ref="Y26:Y27"/>
    <mergeCell ref="Y42:Y43"/>
    <mergeCell ref="Y119:Y120"/>
    <mergeCell ref="Y121:Y122"/>
    <mergeCell ref="Y109:Y110"/>
    <mergeCell ref="Y111:Y112"/>
    <mergeCell ref="Y113:Y114"/>
    <mergeCell ref="Y115:Y116"/>
    <mergeCell ref="Y117:Y118"/>
    <mergeCell ref="Z117:Z118"/>
    <mergeCell ref="Z119:Z120"/>
    <mergeCell ref="X121:X122"/>
    <mergeCell ref="Y123:Y124"/>
    <mergeCell ref="Y125:Y126"/>
    <mergeCell ref="Y127:Y128"/>
    <mergeCell ref="Z127:Z128"/>
    <mergeCell ref="Y71:Y72"/>
    <mergeCell ref="Z71:Z72"/>
    <mergeCell ref="Z121:Z122"/>
    <mergeCell ref="Z123:Z124"/>
    <mergeCell ref="Z125:Z126"/>
    <mergeCell ref="Z109:Z110"/>
    <mergeCell ref="Z111:Z112"/>
    <mergeCell ref="Z113:Z114"/>
    <mergeCell ref="Z115:Z116"/>
    <mergeCell ref="X22:X23"/>
    <mergeCell ref="X24:X25"/>
    <mergeCell ref="X49:X50"/>
    <mergeCell ref="X57:X58"/>
    <mergeCell ref="X59:X60"/>
    <mergeCell ref="V71:V72"/>
    <mergeCell ref="X71:X72"/>
    <mergeCell ref="W71:W72"/>
    <mergeCell ref="V73:V74"/>
    <mergeCell ref="Y73:Y74"/>
    <mergeCell ref="Z73:Z74"/>
    <mergeCell ref="Z75:Z76"/>
    <mergeCell ref="Y75:Y76"/>
    <mergeCell ref="X75:X76"/>
    <mergeCell ref="W75:W76"/>
    <mergeCell ref="V75:V76"/>
    <mergeCell ref="P103:P104"/>
    <mergeCell ref="P101:P102"/>
    <mergeCell ref="M83:M84"/>
    <mergeCell ref="Q83:Q84"/>
    <mergeCell ref="M81:M82"/>
    <mergeCell ref="Q79:Q80"/>
    <mergeCell ref="M89:M90"/>
    <mergeCell ref="Q89:Q90"/>
    <mergeCell ref="M87:M88"/>
    <mergeCell ref="Q87:Q88"/>
    <mergeCell ref="M97:M98"/>
    <mergeCell ref="Q97:Q98"/>
    <mergeCell ref="M99:M100"/>
    <mergeCell ref="Q99:Q100"/>
    <mergeCell ref="M101:M102"/>
    <mergeCell ref="Q101:Q102"/>
    <mergeCell ref="P99:P100"/>
    <mergeCell ref="M103:M104"/>
    <mergeCell ref="Q103:Q104"/>
    <mergeCell ref="M77:M78"/>
    <mergeCell ref="Q77:Q78"/>
    <mergeCell ref="AA53:AA54"/>
    <mergeCell ref="AA55:AA56"/>
    <mergeCell ref="AA57:AA58"/>
    <mergeCell ref="AA59:AA60"/>
    <mergeCell ref="AA61:AA62"/>
    <mergeCell ref="AA63:AA64"/>
    <mergeCell ref="AA65:AA66"/>
    <mergeCell ref="AA67:AA68"/>
    <mergeCell ref="AA69:AA70"/>
    <mergeCell ref="AA71:AA72"/>
    <mergeCell ref="AA73:AA74"/>
    <mergeCell ref="AA4:AA5"/>
    <mergeCell ref="AA6:AA7"/>
    <mergeCell ref="AA8:AA9"/>
    <mergeCell ref="AA10:AA11"/>
    <mergeCell ref="AA12:AA13"/>
    <mergeCell ref="AA14:AA15"/>
    <mergeCell ref="AA16:AA17"/>
    <mergeCell ref="AA18:AA19"/>
    <mergeCell ref="AA20:AA21"/>
    <mergeCell ref="AA22:AA23"/>
    <mergeCell ref="AA24:AA25"/>
    <mergeCell ref="AA26:AA27"/>
    <mergeCell ref="AA28:AA29"/>
    <mergeCell ref="AA30:AA31"/>
    <mergeCell ref="AA32:AA33"/>
    <mergeCell ref="AA34:AA35"/>
    <mergeCell ref="AA36:AA41"/>
    <mergeCell ref="AA42:AA43"/>
    <mergeCell ref="AA44:AA46"/>
    <mergeCell ref="AA49:AA50"/>
    <mergeCell ref="AA51:AA52"/>
    <mergeCell ref="AA75:AA76"/>
    <mergeCell ref="AA77:AA78"/>
    <mergeCell ref="AA79:AA80"/>
    <mergeCell ref="AA81:AA82"/>
    <mergeCell ref="AA83:AA84"/>
    <mergeCell ref="AA85:AA86"/>
    <mergeCell ref="AA87:AA88"/>
    <mergeCell ref="AA121:AA122"/>
    <mergeCell ref="AA123:AA124"/>
    <mergeCell ref="AA103:AA104"/>
    <mergeCell ref="AA105:AA106"/>
    <mergeCell ref="AA107:AA108"/>
    <mergeCell ref="AA109:AA110"/>
    <mergeCell ref="AA111:AA112"/>
    <mergeCell ref="AA113:AA114"/>
    <mergeCell ref="AA99:AA100"/>
    <mergeCell ref="AA115:AA116"/>
    <mergeCell ref="AA117:AA118"/>
    <mergeCell ref="AA119:AA120"/>
    <mergeCell ref="AA91:AA92"/>
    <mergeCell ref="AA93:AA94"/>
    <mergeCell ref="AA97:AA98"/>
    <mergeCell ref="AA101:AA102"/>
    <mergeCell ref="AA89:AA90"/>
    <mergeCell ref="AA95:AA96"/>
    <mergeCell ref="L150:L151"/>
    <mergeCell ref="L152:L153"/>
    <mergeCell ref="L154:L155"/>
    <mergeCell ref="L156:L157"/>
    <mergeCell ref="M107:M108"/>
    <mergeCell ref="Q107:Q108"/>
    <mergeCell ref="Q162:Q163"/>
    <mergeCell ref="R154:R155"/>
    <mergeCell ref="R156:R157"/>
    <mergeCell ref="R158:R159"/>
    <mergeCell ref="R160:R161"/>
    <mergeCell ref="Q154:Q155"/>
    <mergeCell ref="Q156:Q157"/>
    <mergeCell ref="Q158:Q159"/>
    <mergeCell ref="Q160:Q161"/>
    <mergeCell ref="Q123:Q124"/>
    <mergeCell ref="P125:P126"/>
    <mergeCell ref="Q125:Q126"/>
    <mergeCell ref="P123:P124"/>
    <mergeCell ref="R121:R122"/>
    <mergeCell ref="R113:R114"/>
    <mergeCell ref="P154:P155"/>
    <mergeCell ref="P156:P157"/>
    <mergeCell ref="S121:S122"/>
    <mergeCell ref="S123:S124"/>
    <mergeCell ref="S125:S126"/>
    <mergeCell ref="T123:T124"/>
    <mergeCell ref="U123:U124"/>
    <mergeCell ref="V123:V124"/>
    <mergeCell ref="T125:T126"/>
    <mergeCell ref="U125:U126"/>
    <mergeCell ref="S127:S128"/>
    <mergeCell ref="T117:T118"/>
    <mergeCell ref="U117:U118"/>
    <mergeCell ref="V117:V118"/>
    <mergeCell ref="T119:T120"/>
    <mergeCell ref="U119:U120"/>
    <mergeCell ref="V119:V120"/>
    <mergeCell ref="O91:O92"/>
    <mergeCell ref="O93:O94"/>
    <mergeCell ref="O95:O96"/>
    <mergeCell ref="O97:O98"/>
    <mergeCell ref="O99:O100"/>
    <mergeCell ref="R91:R92"/>
    <mergeCell ref="R93:R94"/>
    <mergeCell ref="R95:R96"/>
    <mergeCell ref="R97:R98"/>
    <mergeCell ref="R99:R100"/>
    <mergeCell ref="X95:X96"/>
    <mergeCell ref="O107:O108"/>
    <mergeCell ref="R107:R108"/>
    <mergeCell ref="Z95:Z96"/>
    <mergeCell ref="Z89:Z90"/>
    <mergeCell ref="R152:R153"/>
    <mergeCell ref="X32:X33"/>
    <mergeCell ref="X73:X74"/>
    <mergeCell ref="X101:X102"/>
    <mergeCell ref="X103:X104"/>
    <mergeCell ref="X111:X112"/>
    <mergeCell ref="O77:O78"/>
    <mergeCell ref="R77:R78"/>
    <mergeCell ref="O79:O80"/>
    <mergeCell ref="R79:R80"/>
    <mergeCell ref="O83:O84"/>
    <mergeCell ref="O81:O82"/>
    <mergeCell ref="O85:O86"/>
    <mergeCell ref="O87:O88"/>
    <mergeCell ref="O89:O90"/>
    <mergeCell ref="R81:R82"/>
    <mergeCell ref="R83:R84"/>
  </mergeCells>
  <dataValidations count="2">
    <dataValidation type="list" allowBlank="1" showErrorMessage="1" sqref="D10 D109 D111 D12 D16 D14 D18 D6:D8">
      <formula1>Inversión</formula1>
      <formula2>0</formula2>
    </dataValidation>
    <dataValidation type="list" allowBlank="1" showInputMessage="1" showErrorMessage="1" sqref="D55 D119 D117 D115 D113 D89 D81 D79 D77 D95:D101 D85 D83 D107 D38:D43 D20:D26 D63 D28 D51 D57">
      <formula1>Inversión</formula1>
    </dataValidation>
  </dataValidations>
  <printOptions horizontalCentered="1" verticalCentered="1"/>
  <pageMargins left="0.19685039370078741" right="0.59055118110236227" top="0.39370078740157483" bottom="0.39370078740157483" header="0.31496062992125984" footer="0.31496062992125984"/>
  <pageSetup paperSize="258" scale="26" fitToHeight="0" orientation="landscape"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2021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JUANCARLOS</dc:creator>
  <cp:lastModifiedBy>Martina</cp:lastModifiedBy>
  <cp:lastPrinted>2021-02-23T12:51:28Z</cp:lastPrinted>
  <dcterms:created xsi:type="dcterms:W3CDTF">2012-08-06T20:00:53Z</dcterms:created>
  <dcterms:modified xsi:type="dcterms:W3CDTF">2022-01-31T23:10:07Z</dcterms:modified>
</cp:coreProperties>
</file>