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LANEACION INSTITUCIONAL\SEGUIMIENTO RIESGOS 2023\primer seguimiento riesgos 2023\gestión\"/>
    </mc:Choice>
  </mc:AlternateContent>
  <bookViews>
    <workbookView xWindow="0" yWindow="0" windowWidth="24000" windowHeight="9735"/>
  </bookViews>
  <sheets>
    <sheet name="RIESGOS DE GESTIÓN Y FISCAL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1" i="1" l="1"/>
  <c r="S61" i="1"/>
  <c r="M61" i="1"/>
  <c r="N61" i="1" s="1"/>
  <c r="O61" i="1" s="1"/>
  <c r="J61" i="1"/>
  <c r="P61" i="1" s="1"/>
  <c r="V60" i="1"/>
  <c r="S60" i="1"/>
  <c r="M60" i="1"/>
  <c r="N60" i="1" s="1"/>
  <c r="O60" i="1" s="1"/>
  <c r="AD60" i="1" s="1"/>
  <c r="AC60" i="1" s="1"/>
  <c r="J60" i="1"/>
  <c r="P60" i="1" s="1"/>
  <c r="V59" i="1"/>
  <c r="S59" i="1"/>
  <c r="M59" i="1"/>
  <c r="N59" i="1" s="1"/>
  <c r="O59" i="1" s="1"/>
  <c r="J59" i="1"/>
  <c r="P59" i="1" s="1"/>
  <c r="P58" i="1"/>
  <c r="V58" i="1"/>
  <c r="S58" i="1"/>
  <c r="M58" i="1"/>
  <c r="N58" i="1" s="1"/>
  <c r="O58" i="1" s="1"/>
  <c r="J58" i="1"/>
  <c r="V57" i="1"/>
  <c r="S57" i="1"/>
  <c r="M57" i="1"/>
  <c r="N57" i="1" s="1"/>
  <c r="O57" i="1" s="1"/>
  <c r="AD57" i="1" s="1"/>
  <c r="AC57" i="1" s="1"/>
  <c r="J57" i="1"/>
  <c r="P57" i="1" s="1"/>
  <c r="V56" i="1"/>
  <c r="S56" i="1"/>
  <c r="M56" i="1"/>
  <c r="N56" i="1" s="1"/>
  <c r="O56" i="1" s="1"/>
  <c r="J56" i="1"/>
  <c r="P56" i="1" s="1"/>
  <c r="V55" i="1"/>
  <c r="S55" i="1"/>
  <c r="M55" i="1"/>
  <c r="N55" i="1" s="1"/>
  <c r="O55" i="1" s="1"/>
  <c r="J55" i="1"/>
  <c r="P55" i="1" s="1"/>
  <c r="V54" i="1"/>
  <c r="S54" i="1"/>
  <c r="M54" i="1"/>
  <c r="N54" i="1" s="1"/>
  <c r="O54" i="1" s="1"/>
  <c r="AD54" i="1" s="1"/>
  <c r="AC54" i="1" s="1"/>
  <c r="J54" i="1"/>
  <c r="P54" i="1" s="1"/>
  <c r="V53" i="1"/>
  <c r="S53" i="1"/>
  <c r="M53" i="1"/>
  <c r="N53" i="1" s="1"/>
  <c r="O53" i="1" s="1"/>
  <c r="J53" i="1"/>
  <c r="P53" i="1" s="1"/>
  <c r="V52" i="1"/>
  <c r="S52" i="1"/>
  <c r="M52" i="1"/>
  <c r="N52" i="1" s="1"/>
  <c r="O52" i="1" s="1"/>
  <c r="AD52" i="1" s="1"/>
  <c r="AC52" i="1" s="1"/>
  <c r="J52" i="1"/>
  <c r="P52" i="1" s="1"/>
  <c r="N50" i="1"/>
  <c r="J51" i="1"/>
  <c r="AE51" i="1"/>
  <c r="AE50" i="1"/>
  <c r="AE49" i="1"/>
  <c r="AC51" i="1"/>
  <c r="AA51" i="1"/>
  <c r="AC50" i="1"/>
  <c r="AA50" i="1"/>
  <c r="AC49" i="1"/>
  <c r="AA49" i="1"/>
  <c r="P50" i="1"/>
  <c r="P49" i="1"/>
  <c r="J50" i="1"/>
  <c r="N49" i="1"/>
  <c r="J49" i="1"/>
  <c r="AD59" i="1" l="1"/>
  <c r="AC59" i="1" s="1"/>
  <c r="AD61" i="1"/>
  <c r="AC61" i="1" s="1"/>
  <c r="K60" i="1"/>
  <c r="Z60" i="1" s="1"/>
  <c r="Z59" i="1"/>
  <c r="K59" i="1"/>
  <c r="K61" i="1"/>
  <c r="Z61" i="1" s="1"/>
  <c r="AD56" i="1"/>
  <c r="AC56" i="1" s="1"/>
  <c r="AD58" i="1"/>
  <c r="AC58" i="1" s="1"/>
  <c r="K57" i="1"/>
  <c r="Z57" i="1" s="1"/>
  <c r="K56" i="1"/>
  <c r="Z56" i="1" s="1"/>
  <c r="K58" i="1"/>
  <c r="Z58" i="1" s="1"/>
  <c r="AD53" i="1"/>
  <c r="AC53" i="1" s="1"/>
  <c r="AD55" i="1"/>
  <c r="AC55" i="1" s="1"/>
  <c r="K52" i="1"/>
  <c r="Z52" i="1" s="1"/>
  <c r="K54" i="1"/>
  <c r="Z54" i="1" s="1"/>
  <c r="K53" i="1"/>
  <c r="Z53" i="1" s="1"/>
  <c r="K55" i="1"/>
  <c r="Z55" i="1" s="1"/>
  <c r="P51" i="1"/>
  <c r="V48" i="1"/>
  <c r="S48" i="1"/>
  <c r="AD48" i="1" s="1"/>
  <c r="AC48" i="1" s="1"/>
  <c r="M48" i="1"/>
  <c r="N48" i="1" s="1"/>
  <c r="O48" i="1" s="1"/>
  <c r="J48" i="1"/>
  <c r="P48" i="1" s="1"/>
  <c r="Z51" i="1"/>
  <c r="Z50" i="1"/>
  <c r="Z49" i="1"/>
  <c r="I49" i="1"/>
  <c r="V47" i="1"/>
  <c r="S47" i="1"/>
  <c r="M47" i="1"/>
  <c r="N47" i="1" s="1"/>
  <c r="O47" i="1" s="1"/>
  <c r="AD47" i="1" s="1"/>
  <c r="AC47" i="1" s="1"/>
  <c r="J47" i="1"/>
  <c r="P47" i="1" s="1"/>
  <c r="V46" i="1"/>
  <c r="S46" i="1"/>
  <c r="AD46" i="1" s="1"/>
  <c r="AC46" i="1" s="1"/>
  <c r="M46" i="1"/>
  <c r="N46" i="1" s="1"/>
  <c r="O46" i="1" s="1"/>
  <c r="J46" i="1"/>
  <c r="P46" i="1" s="1"/>
  <c r="AA61" i="1" l="1"/>
  <c r="AE61" i="1" s="1"/>
  <c r="AB61" i="1"/>
  <c r="AA59" i="1"/>
  <c r="AE59" i="1" s="1"/>
  <c r="AB59" i="1"/>
  <c r="AB60" i="1"/>
  <c r="AA60" i="1"/>
  <c r="AE60" i="1" s="1"/>
  <c r="AA56" i="1"/>
  <c r="AE56" i="1" s="1"/>
  <c r="AB56" i="1"/>
  <c r="AA58" i="1"/>
  <c r="AE58" i="1" s="1"/>
  <c r="AB58" i="1"/>
  <c r="AB57" i="1"/>
  <c r="AA57" i="1"/>
  <c r="AE57" i="1" s="1"/>
  <c r="AA55" i="1"/>
  <c r="AE55" i="1" s="1"/>
  <c r="AB55" i="1"/>
  <c r="AA53" i="1"/>
  <c r="AE53" i="1" s="1"/>
  <c r="AB53" i="1"/>
  <c r="AB54" i="1"/>
  <c r="AA54" i="1"/>
  <c r="AE54" i="1" s="1"/>
  <c r="AB52" i="1"/>
  <c r="AA52" i="1"/>
  <c r="AE52" i="1" s="1"/>
  <c r="Z48" i="1"/>
  <c r="K47" i="1"/>
  <c r="Z47" i="1" s="1"/>
  <c r="Z46" i="1"/>
  <c r="K46" i="1"/>
  <c r="AC41" i="1"/>
  <c r="Z41" i="1"/>
  <c r="AA41" i="1" s="1"/>
  <c r="AE41" i="1" s="1"/>
  <c r="N41" i="1"/>
  <c r="J41" i="1"/>
  <c r="AE40" i="1"/>
  <c r="AC40" i="1"/>
  <c r="AA40" i="1"/>
  <c r="AC39" i="1"/>
  <c r="AE39" i="1" s="1"/>
  <c r="AA39" i="1"/>
  <c r="N39" i="1"/>
  <c r="J39" i="1"/>
  <c r="P39" i="1" s="1"/>
  <c r="AC38" i="1"/>
  <c r="AA38" i="1"/>
  <c r="AE38" i="1" s="1"/>
  <c r="AC37" i="1"/>
  <c r="Z37" i="1"/>
  <c r="AA37" i="1" s="1"/>
  <c r="AE37" i="1" s="1"/>
  <c r="N37" i="1"/>
  <c r="P37" i="1" s="1"/>
  <c r="J37" i="1"/>
  <c r="V36" i="1"/>
  <c r="V35" i="1"/>
  <c r="S35" i="1"/>
  <c r="M35" i="1"/>
  <c r="N35" i="1" s="1"/>
  <c r="O35" i="1" s="1"/>
  <c r="J35" i="1"/>
  <c r="V34" i="1"/>
  <c r="S34" i="1"/>
  <c r="M34" i="1"/>
  <c r="N34" i="1" s="1"/>
  <c r="O34" i="1" s="1"/>
  <c r="J34" i="1"/>
  <c r="P34" i="1" s="1"/>
  <c r="V33" i="1"/>
  <c r="S33" i="1"/>
  <c r="M33" i="1"/>
  <c r="N33" i="1" s="1"/>
  <c r="O33" i="1" s="1"/>
  <c r="J33" i="1"/>
  <c r="P33" i="1" s="1"/>
  <c r="V32" i="1"/>
  <c r="S32" i="1"/>
  <c r="M32" i="1"/>
  <c r="N32" i="1" s="1"/>
  <c r="O32" i="1" s="1"/>
  <c r="J32" i="1"/>
  <c r="P32" i="1" s="1"/>
  <c r="V31" i="1"/>
  <c r="S31" i="1"/>
  <c r="AD31" i="1" s="1"/>
  <c r="AC31" i="1" s="1"/>
  <c r="V30" i="1"/>
  <c r="S30" i="1"/>
  <c r="AD30" i="1" s="1"/>
  <c r="AC30" i="1" s="1"/>
  <c r="V29" i="1"/>
  <c r="S29" i="1"/>
  <c r="AD29" i="1" s="1"/>
  <c r="AC29" i="1" s="1"/>
  <c r="V28" i="1"/>
  <c r="S28" i="1"/>
  <c r="AD28" i="1" s="1"/>
  <c r="AC28" i="1" s="1"/>
  <c r="V27" i="1"/>
  <c r="S27" i="1"/>
  <c r="M27" i="1"/>
  <c r="N27" i="1" s="1"/>
  <c r="O27" i="1" s="1"/>
  <c r="AD27" i="1" s="1"/>
  <c r="AC27" i="1" s="1"/>
  <c r="J27" i="1"/>
  <c r="V26" i="1"/>
  <c r="S26" i="1"/>
  <c r="V25" i="1"/>
  <c r="S25" i="1"/>
  <c r="M25" i="1"/>
  <c r="N25" i="1" s="1"/>
  <c r="J25" i="1"/>
  <c r="K25" i="1" s="1"/>
  <c r="Z24" i="1"/>
  <c r="Z23" i="1"/>
  <c r="Z22" i="1"/>
  <c r="M21" i="1"/>
  <c r="N21" i="1" s="1"/>
  <c r="O21" i="1" s="1"/>
  <c r="J21" i="1"/>
  <c r="P21" i="1" s="1"/>
  <c r="V20" i="1"/>
  <c r="S20" i="1"/>
  <c r="M20" i="1"/>
  <c r="N20" i="1" s="1"/>
  <c r="O20" i="1" s="1"/>
  <c r="AD20" i="1" s="1"/>
  <c r="AC20" i="1" s="1"/>
  <c r="J20" i="1"/>
  <c r="P20" i="1" s="1"/>
  <c r="V19" i="1"/>
  <c r="S19" i="1"/>
  <c r="M19" i="1"/>
  <c r="N19" i="1" s="1"/>
  <c r="O19" i="1" s="1"/>
  <c r="J19" i="1"/>
  <c r="P19" i="1" s="1"/>
  <c r="V18" i="1"/>
  <c r="S18" i="1"/>
  <c r="M18" i="1"/>
  <c r="N18" i="1" s="1"/>
  <c r="O18" i="1" s="1"/>
  <c r="AD18" i="1" s="1"/>
  <c r="AC18" i="1" s="1"/>
  <c r="J18" i="1"/>
  <c r="P18" i="1" s="1"/>
  <c r="V17" i="1"/>
  <c r="S17" i="1"/>
  <c r="M17" i="1"/>
  <c r="N17" i="1" s="1"/>
  <c r="O17" i="1" s="1"/>
  <c r="AD17" i="1" s="1"/>
  <c r="AC17" i="1" s="1"/>
  <c r="J17" i="1"/>
  <c r="P17" i="1" s="1"/>
  <c r="V16" i="1"/>
  <c r="S16" i="1"/>
  <c r="V15" i="1"/>
  <c r="S15" i="1"/>
  <c r="M15" i="1"/>
  <c r="N15" i="1" s="1"/>
  <c r="O15" i="1" s="1"/>
  <c r="J15" i="1"/>
  <c r="V13" i="1"/>
  <c r="S13" i="1"/>
  <c r="M13" i="1"/>
  <c r="N13" i="1" s="1"/>
  <c r="J13" i="1"/>
  <c r="K13" i="1" s="1"/>
  <c r="V11" i="1"/>
  <c r="S11" i="1"/>
  <c r="M11" i="1"/>
  <c r="N11" i="1" s="1"/>
  <c r="O11" i="1" s="1"/>
  <c r="AD11" i="1" s="1"/>
  <c r="AC11" i="1" s="1"/>
  <c r="J11" i="1"/>
  <c r="V10" i="1"/>
  <c r="S10" i="1"/>
  <c r="N10" i="1"/>
  <c r="O10" i="1" s="1"/>
  <c r="J10" i="1"/>
  <c r="K10" i="1" s="1"/>
  <c r="V9" i="1"/>
  <c r="M9" i="1"/>
  <c r="N9" i="1" s="1"/>
  <c r="O9" i="1" s="1"/>
  <c r="AD9" i="1" s="1"/>
  <c r="AC9" i="1" s="1"/>
  <c r="J9" i="1"/>
  <c r="J8" i="1"/>
  <c r="K8" i="1"/>
  <c r="M8" i="1"/>
  <c r="N8" i="1"/>
  <c r="O8" i="1" s="1"/>
  <c r="S8" i="1"/>
  <c r="V8" i="1"/>
  <c r="V7" i="1"/>
  <c r="S7" i="1"/>
  <c r="M7" i="1"/>
  <c r="N7" i="1" s="1"/>
  <c r="O7" i="1" s="1"/>
  <c r="J7" i="1"/>
  <c r="AB12" i="1"/>
  <c r="AA12" i="1"/>
  <c r="AE12" i="1" s="1"/>
  <c r="V12" i="1"/>
  <c r="J12" i="1"/>
  <c r="P12" i="1" s="1"/>
  <c r="M31" i="1"/>
  <c r="M26" i="1"/>
  <c r="M14" i="1"/>
  <c r="M36" i="1"/>
  <c r="AA48" i="1" l="1"/>
  <c r="AE48" i="1" s="1"/>
  <c r="AB48" i="1"/>
  <c r="AA46" i="1"/>
  <c r="AE46" i="1" s="1"/>
  <c r="AB46" i="1"/>
  <c r="AB47" i="1"/>
  <c r="AA47" i="1"/>
  <c r="AE47" i="1" s="1"/>
  <c r="P41" i="1"/>
  <c r="P35" i="1"/>
  <c r="Z35" i="1"/>
  <c r="AD35" i="1"/>
  <c r="AC35" i="1" s="1"/>
  <c r="K35" i="1"/>
  <c r="Z10" i="1"/>
  <c r="P11" i="1"/>
  <c r="Z8" i="1"/>
  <c r="AA8" i="1" s="1"/>
  <c r="Z28" i="1"/>
  <c r="AB28" i="1" s="1"/>
  <c r="Z29" i="1"/>
  <c r="AB29" i="1" s="1"/>
  <c r="Z30" i="1"/>
  <c r="K12" i="1"/>
  <c r="AD10" i="1"/>
  <c r="AC10" i="1" s="1"/>
  <c r="AD32" i="1"/>
  <c r="AC32" i="1" s="1"/>
  <c r="AD34" i="1"/>
  <c r="AC34" i="1" s="1"/>
  <c r="P9" i="1"/>
  <c r="P27" i="1"/>
  <c r="P7" i="1"/>
  <c r="P15" i="1"/>
  <c r="AA28" i="1"/>
  <c r="AE28" i="1" s="1"/>
  <c r="AA29" i="1"/>
  <c r="AE29" i="1" s="1"/>
  <c r="AB30" i="1"/>
  <c r="AA30" i="1"/>
  <c r="AE30" i="1" s="1"/>
  <c r="AD33" i="1"/>
  <c r="AC33" i="1" s="1"/>
  <c r="K32" i="1"/>
  <c r="Z32" i="1" s="1"/>
  <c r="K34" i="1"/>
  <c r="Z34" i="1" s="1"/>
  <c r="K27" i="1"/>
  <c r="Z27" i="1" s="1"/>
  <c r="Z31" i="1"/>
  <c r="K33" i="1"/>
  <c r="Z33" i="1" s="1"/>
  <c r="O25" i="1"/>
  <c r="AD25" i="1" s="1"/>
  <c r="P25" i="1"/>
  <c r="Z25" i="1"/>
  <c r="K21" i="1"/>
  <c r="Z21" i="1" s="1"/>
  <c r="AD19" i="1"/>
  <c r="AC19" i="1" s="1"/>
  <c r="K18" i="1"/>
  <c r="Z18" i="1" s="1"/>
  <c r="K20" i="1"/>
  <c r="Z20" i="1" s="1"/>
  <c r="K19" i="1"/>
  <c r="Z19" i="1" s="1"/>
  <c r="K17" i="1"/>
  <c r="Z17" i="1" s="1"/>
  <c r="AD16" i="1"/>
  <c r="AC16" i="1" s="1"/>
  <c r="AD15" i="1"/>
  <c r="AC15" i="1" s="1"/>
  <c r="K15" i="1"/>
  <c r="O13" i="1"/>
  <c r="AD13" i="1" s="1"/>
  <c r="AC13" i="1" s="1"/>
  <c r="P13" i="1"/>
  <c r="Z13" i="1"/>
  <c r="K11" i="1"/>
  <c r="Z11" i="1" s="1"/>
  <c r="AB10" i="1"/>
  <c r="AA10" i="1"/>
  <c r="P10" i="1"/>
  <c r="K9" i="1"/>
  <c r="Z9" i="1" s="1"/>
  <c r="P8" i="1"/>
  <c r="AD8" i="1"/>
  <c r="AC8" i="1" s="1"/>
  <c r="AD7" i="1"/>
  <c r="AC7" i="1" s="1"/>
  <c r="K7" i="1"/>
  <c r="Z7" i="1" s="1"/>
  <c r="AA35" i="1" l="1"/>
  <c r="AE35" i="1" s="1"/>
  <c r="AB35" i="1"/>
  <c r="Z36" i="1" s="1"/>
  <c r="AD36" i="1"/>
  <c r="AC36" i="1" s="1"/>
  <c r="AB8" i="1"/>
  <c r="AE10" i="1"/>
  <c r="AA33" i="1"/>
  <c r="AE33" i="1" s="1"/>
  <c r="AB33" i="1"/>
  <c r="AB32" i="1"/>
  <c r="AA32" i="1"/>
  <c r="AE32" i="1" s="1"/>
  <c r="AA31" i="1"/>
  <c r="AE31" i="1" s="1"/>
  <c r="AB31" i="1"/>
  <c r="AB27" i="1"/>
  <c r="AA27" i="1"/>
  <c r="AE27" i="1" s="1"/>
  <c r="AB34" i="1"/>
  <c r="AA34" i="1"/>
  <c r="AE34" i="1" s="1"/>
  <c r="AC25" i="1"/>
  <c r="AD26" i="1"/>
  <c r="AC26" i="1" s="1"/>
  <c r="AB25" i="1"/>
  <c r="Z26" i="1" s="1"/>
  <c r="AA25" i="1"/>
  <c r="AA19" i="1"/>
  <c r="AE19" i="1" s="1"/>
  <c r="AB19" i="1"/>
  <c r="AB20" i="1"/>
  <c r="AA20" i="1"/>
  <c r="AE20" i="1" s="1"/>
  <c r="AB18" i="1"/>
  <c r="AA18" i="1"/>
  <c r="AE18" i="1" s="1"/>
  <c r="AB17" i="1"/>
  <c r="AA17" i="1"/>
  <c r="AE17" i="1" s="1"/>
  <c r="Z16" i="1"/>
  <c r="Z15" i="1"/>
  <c r="AB13" i="1"/>
  <c r="AA13" i="1"/>
  <c r="AE13" i="1" s="1"/>
  <c r="AB11" i="1"/>
  <c r="AA11" i="1"/>
  <c r="AE11" i="1" s="1"/>
  <c r="AB9" i="1"/>
  <c r="AA9" i="1"/>
  <c r="AE9" i="1" s="1"/>
  <c r="AE8" i="1"/>
  <c r="AA7" i="1"/>
  <c r="AE7" i="1" s="1"/>
  <c r="AB7" i="1"/>
  <c r="AA36" i="1" l="1"/>
  <c r="AE36" i="1" s="1"/>
  <c r="AB36" i="1"/>
  <c r="AE25" i="1"/>
  <c r="AB26" i="1"/>
  <c r="AA26" i="1"/>
  <c r="AE26" i="1" s="1"/>
  <c r="AB15" i="1"/>
  <c r="AA15" i="1"/>
  <c r="AE15" i="1" s="1"/>
  <c r="AB16" i="1"/>
  <c r="AA16" i="1"/>
  <c r="AE16" i="1" s="1"/>
</calcChain>
</file>

<file path=xl/comments1.xml><?xml version="1.0" encoding="utf-8"?>
<comments xmlns="http://schemas.openxmlformats.org/spreadsheetml/2006/main">
  <authors>
    <author>CALIDAD PLANEACION</author>
  </authors>
  <commentList>
    <comment ref="G9" authorId="0" shapeId="0">
      <text>
        <r>
          <rPr>
            <b/>
            <sz val="9"/>
            <color indexed="81"/>
            <rFont val="Tahoma"/>
            <family val="2"/>
          </rPr>
          <t>CALIDAD PLANEACION:</t>
        </r>
        <r>
          <rPr>
            <sz val="9"/>
            <color indexed="81"/>
            <rFont val="Tahoma"/>
            <family val="2"/>
          </rPr>
          <t xml:space="preserve">Debido a la implementación del nuevo software,  se ve la necesidad de modificar este Riesgo, ya que nos permite subsanar gran parte del mismo.
</t>
        </r>
      </text>
    </comment>
    <comment ref="R11" authorId="0" shapeId="0">
      <text>
        <r>
          <rPr>
            <b/>
            <sz val="9"/>
            <color indexed="81"/>
            <rFont val="Tahoma"/>
            <family val="2"/>
          </rPr>
          <t>CALIDAD PLANEACION:</t>
        </r>
        <r>
          <rPr>
            <sz val="9"/>
            <color indexed="81"/>
            <rFont val="Tahoma"/>
            <family val="2"/>
          </rPr>
          <t xml:space="preserve">
Solo se modifica la redacción del control del Riesgo ejercido.</t>
        </r>
      </text>
    </comment>
    <comment ref="G23" authorId="0" shapeId="0">
      <text>
        <r>
          <rPr>
            <b/>
            <sz val="9"/>
            <color indexed="81"/>
            <rFont val="Tahoma"/>
            <family val="2"/>
          </rPr>
          <t>CALIDAD PLANEACION:</t>
        </r>
        <r>
          <rPr>
            <sz val="9"/>
            <color indexed="81"/>
            <rFont val="Tahoma"/>
            <family val="2"/>
          </rPr>
          <t xml:space="preserve">
Se indico al lider del proceso, en este segundo cuatrimestre 2022  ajustar el Riesgo bajo la estructura que indica el Instructivo DNP. Adjunto en esta Matriz.</t>
        </r>
      </text>
    </comment>
    <comment ref="G52" authorId="0" shapeId="0">
      <text>
        <r>
          <rPr>
            <b/>
            <sz val="9"/>
            <color indexed="81"/>
            <rFont val="Tahoma"/>
            <family val="2"/>
          </rPr>
          <t>CALIDAD PLANEACION:</t>
        </r>
        <r>
          <rPr>
            <sz val="9"/>
            <color indexed="81"/>
            <rFont val="Tahoma"/>
            <family val="2"/>
          </rPr>
          <t xml:space="preserve">
Se ve la necesidad de modificar la redacción de la descripción del riesgo.
</t>
        </r>
      </text>
    </comment>
    <comment ref="G53" authorId="0" shapeId="0">
      <text>
        <r>
          <rPr>
            <b/>
            <sz val="9"/>
            <color indexed="81"/>
            <rFont val="Tahoma"/>
            <family val="2"/>
          </rPr>
          <t>CALIDAD PLANEACION:</t>
        </r>
        <r>
          <rPr>
            <sz val="9"/>
            <color indexed="81"/>
            <rFont val="Tahoma"/>
            <family val="2"/>
          </rPr>
          <t xml:space="preserve">
Se ve la necesidad de modificar la redacción de la descripción del riesgo.</t>
        </r>
      </text>
    </comment>
    <comment ref="G55" authorId="0" shapeId="0">
      <text>
        <r>
          <rPr>
            <b/>
            <sz val="9"/>
            <color indexed="81"/>
            <rFont val="Tahoma"/>
            <family val="2"/>
          </rPr>
          <t>CALIDAD PLANEACION:</t>
        </r>
        <r>
          <rPr>
            <sz val="9"/>
            <color indexed="81"/>
            <rFont val="Tahoma"/>
            <family val="2"/>
          </rPr>
          <t xml:space="preserve">
Se ve la necesidad de modificar la redacción de la descripción del riesgo, para ajustarlo a la realidad de la empresa.
</t>
        </r>
      </text>
    </comment>
    <comment ref="G57" authorId="0" shapeId="0">
      <text>
        <r>
          <rPr>
            <b/>
            <sz val="9"/>
            <color indexed="81"/>
            <rFont val="Tahoma"/>
            <family val="2"/>
          </rPr>
          <t>CALIDAD PLANEACION:</t>
        </r>
        <r>
          <rPr>
            <sz val="9"/>
            <color indexed="81"/>
            <rFont val="Tahoma"/>
            <family val="2"/>
          </rPr>
          <t xml:space="preserve">
Se ve la necesidad de modificar la redacción de la descripción del riesgo ajustándola más a la realidad de la empresa. Lo que conlleva a la modificación de la causa inmediata y la cusa raíz. </t>
        </r>
      </text>
    </comment>
  </commentList>
</comments>
</file>

<file path=xl/sharedStrings.xml><?xml version="1.0" encoding="utf-8"?>
<sst xmlns="http://schemas.openxmlformats.org/spreadsheetml/2006/main" count="921" uniqueCount="409">
  <si>
    <t>EMPRESAS PÚBLICAS DEL QUINDÍO S.A E.S.P
MATRIZ PARA LA GESTIÓN DE RIESGOS
MAPA DE RIESGOS GESTIÓN  POR PROCESO</t>
  </si>
  <si>
    <t>Versión: 05</t>
  </si>
  <si>
    <t>Fecha de emisión: 12/04/2021</t>
  </si>
  <si>
    <t xml:space="preserve">Página: 1 de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</si>
  <si>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</si>
  <si>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</si>
  <si>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</si>
  <si>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</si>
  <si>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</si>
  <si>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</si>
  <si>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</si>
  <si>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</si>
  <si>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</si>
  <si>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</si>
  <si>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</si>
  <si>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</si>
  <si>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</si>
  <si>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</si>
  <si>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</si>
  <si>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</si>
  <si>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</si>
  <si>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</si>
  <si>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</si>
  <si>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</si>
  <si>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</si>
  <si>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</si>
  <si>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</si>
  <si>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</si>
  <si>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</si>
  <si>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</si>
  <si>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</si>
  <si>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</si>
  <si>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</si>
  <si>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</si>
  <si>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</si>
  <si>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</si>
  <si>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</si>
  <si>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</si>
  <si>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</si>
  <si>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</si>
  <si>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</si>
  <si>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</si>
  <si>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</si>
  <si>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Ejecucion y Administracion de procesos</t>
  </si>
  <si>
    <t xml:space="preserve">     Afectación menor a 10 SMLMV .</t>
  </si>
  <si>
    <t>Preventivo</t>
  </si>
  <si>
    <t>Manual</t>
  </si>
  <si>
    <t>Sin Documentar</t>
  </si>
  <si>
    <t>Aleatoria</t>
  </si>
  <si>
    <t>Sin Registro</t>
  </si>
  <si>
    <t>Finalizado</t>
  </si>
  <si>
    <t>Económico</t>
  </si>
  <si>
    <t>Falta de información</t>
  </si>
  <si>
    <t xml:space="preserve">Falta de expediente.       Falta de conexión a internet.                        Falta de información previa y necesaria para publicar y rendir </t>
  </si>
  <si>
    <t>Posibilidad de omitir la publicación oportuna en las plataformas Secop y Sia Observa por deficiente seguimiento y falta de verificación de la fecha de expedición del acto a publicar</t>
  </si>
  <si>
    <t>Fallas Tecnologicas</t>
  </si>
  <si>
    <t>1. Responsable: Profesional Universitario y Secretario General. 
2. Periodo: De manera semanal. 
3. Propósito: Publicidad de los procesos contractuales.  
4. Control: El profesional universitario encargado del proceso de contratación deberá contar con una base de datos y link mediante el cual se le dio publicidad a los contratos. 
5.  Desviación: Sanciones por parte de las entidades de control. 
6. Soportes: La evidencia se advierte en las plataformas Sia Observa y Secop:  
https://www.contratos.gov.co/consultas/resultadoListadoProcesos.jsp#</t>
  </si>
  <si>
    <t>Detectivo</t>
  </si>
  <si>
    <t>Documentado</t>
  </si>
  <si>
    <t>Continua</t>
  </si>
  <si>
    <t>Con Registro</t>
  </si>
  <si>
    <t>Evitar</t>
  </si>
  <si>
    <t>Profesional Universitario
Secretario General (Verificación)</t>
  </si>
  <si>
    <t>1 de enero de 2021</t>
  </si>
  <si>
    <t>En curso</t>
  </si>
  <si>
    <t>Falencias en el seguimiento y control de las controversias judiciales</t>
  </si>
  <si>
    <t>Desconocimiento de normas que rigen la actuación judicial.</t>
  </si>
  <si>
    <t>Posibilidad de no ejercer de manera oportuna el derecho de defensa y contradicción en procesos judiciales por debilidades en la contabilización de términos</t>
  </si>
  <si>
    <t>1. Responsable: Profesional Universitario y Secretario General. 
2. Periodo: Semestral.
3. Propósito: Salvaguardar los intereses patrimoniales de la compañía. 
4. Control: Revisión permanente de las notificaciones judiciales y contabilización de terminos para las actuaciones de defensa de la empresa. 
5. Desviación: Sentencias ejecutoriadas en contra de la compañía por omisión en el proceso de defensa judicial. 
6. Soportes: La evidencia se advierte en cada expediente judicial, o a través de la consulta de procesos en la rama judicial:
https://procesos.ramajudicial.gov.co/procesoscs/ConsultaJusticias21.aspx?EntryId=SJl2QSLqtcP%2fcJh23ZaUpRSObKg%3d</t>
  </si>
  <si>
    <t>Reducir (mitigar)</t>
  </si>
  <si>
    <t xml:space="preserve">Revisión periodica por parte del Secretario General de las notificaciones judiciales con el fin de evidenciar la actuación oportuna de defensa de la compañía </t>
  </si>
  <si>
    <t>Reputacional</t>
  </si>
  <si>
    <t xml:space="preserve">     El riesgo afecta la imagen de alguna área de la organización</t>
  </si>
  <si>
    <t>Usuarios, productos y practicas , organizacionales</t>
  </si>
  <si>
    <t>Probabilidad</t>
  </si>
  <si>
    <t>Perdidas economicas-sanciones por parte de los entes de control -Reprocesos</t>
  </si>
  <si>
    <t xml:space="preserve">     Entre 10 y 50 SMLMV </t>
  </si>
  <si>
    <t xml:space="preserve">Sancion por parte del ente de control-incumpliento de requisitos legales. A nivel de archivo quedaria incompleto y las hojas de vida se requieren para realizar resoluciones de vacaciones, licencias o permisos, y ademas hacen parte integral del archivo de la Oficina de Talento Humano..  </t>
  </si>
  <si>
    <t>por la manipulación o prestamo sin control.</t>
  </si>
  <si>
    <t>Correctivo</t>
  </si>
  <si>
    <t>Sanciones fiscales, penales y disciplinarias</t>
  </si>
  <si>
    <t>Falta de verificacion de documentos, y no realizar las listas de chequeo</t>
  </si>
  <si>
    <t>Posibilidad de Vincular personas sin cumplimiento de requisitos minimos del cargo,  alterar documentos para que cierta persona acceda a un cargo o vincular personas inexistentes, o vincular pensionados sin que suspenda su pensión, ocasionando Sanciones fiscales, penales y disciplinarias, debido a la Falta de verificacion de documentos, y no realizar las listas de chequeo</t>
  </si>
  <si>
    <t>Jefe de Oficina de Talento Humano</t>
  </si>
  <si>
    <t>sanciones por parte de los entes de control</t>
  </si>
  <si>
    <t>Falta de compromiso por parte de los lideres de los procesos, en la entrega de la informacion oportunamente</t>
  </si>
  <si>
    <t xml:space="preserve">     El riesgo afecta la imagen de la entidad internamente, de conocimiento general, nivel interno, de junta dircetiva y accionistas y/o de provedores</t>
  </si>
  <si>
    <t>Solicitar oportunamente la informacion requerida a los lideres de los procesos, para la realizacion de los informes exigidos por ley</t>
  </si>
  <si>
    <t xml:space="preserve">La jefe de la ofiicna de control interno-contratista </t>
  </si>
  <si>
    <t xml:space="preserve">Realizar periodicamente el comité coordinador de control interno con el fin de informar a la alta gerencia el estado del sistema de control interno y que sirvan para la toma de desiciones </t>
  </si>
  <si>
    <t>Mala interpretación del área comercial en la aplicación de las tarifas</t>
  </si>
  <si>
    <t>Error en la aplicación de las tarifas por desconocimiento o diligenciamiento</t>
  </si>
  <si>
    <t>Incumplimiento de los requisitos normativos establecidos para la administración y gestión de Calidad</t>
  </si>
  <si>
    <t>Poca efectividad en  socializacion de los documentos que se normalizan en calidad a los funcionarios que los utilizan.                       No se cuenta  acceso a los diferentes formatos y procedimientos en un documento publico para utilizacion de todos los funcionarios</t>
  </si>
  <si>
    <t>Posibilidad de uso inadecuado u obsoleto de los procedimientos, formatos y registros del SGC, por incumplimiento de requisitos normativos, falta de socialización  y falta de acceso en un documento público.</t>
  </si>
  <si>
    <t>01 De Enero De 2021</t>
  </si>
  <si>
    <t>Hallazgos de los entes de control desinformación de los usuarios, inconsistencia en los informes presentados.</t>
  </si>
  <si>
    <t>los procesos no cumplen con las metas establecidas en el plan de acción</t>
  </si>
  <si>
    <t>No detectar a tiempo el incumplimiento
de los objetivos
estratégicos
por procesos / acciones disciplinarias</t>
  </si>
  <si>
    <t>Los diferentes procesos no presentan la información oportuna para la evaluación de los planes, programas y proyectos de la Entidad</t>
  </si>
  <si>
    <t>Posibilidad de no   evaluar efectivamente Los Planes, Programas Y Proyectos, impidiendo detectar a tiempo  el incumplimiento de Los  Objetivos Estrategicos De  La Entidad, al no presentar  la información adecuada, pertinente y a tiempo de los Mapas de Riegos.</t>
  </si>
  <si>
    <t>Solicitar oportunamente la informacion requerida a los lideres de los procesos, para el seguimiento y la  consolidación de la Matriz de Riesgos de Corrupción y de Gestión, y proceder a  la realizacion de los informes exigidos por la normatividad y para el buen desempeño Institucional.</t>
  </si>
  <si>
    <t xml:space="preserve"> La no transparencia y posible focos de corrupción. Errores de tramites aplicables y falta de instrumentos  de medición.  </t>
  </si>
  <si>
    <t>Demora en que las subgerencias responsables pasen la información. Falta de control en la veracidad y oportunidad de la información.</t>
  </si>
  <si>
    <t xml:space="preserve">Posiibilidad de incumplimiento y mala calidad en el  reporte de la Información al SUIT,  debido a la falta de transparencia  y mecanismos de medición efectivos, por errores en los trámites y demora en las entregas de información para el cargue.  </t>
  </si>
  <si>
    <t>Solicitar oportunamente la informacion requerida a los lideres de los procesos relacionados en los tramites adscritos, para garantizar el cargue mensual en el aplicativo  y asi cumplir con la Ley Antitramites.</t>
  </si>
  <si>
    <t>Automático</t>
  </si>
  <si>
    <t xml:space="preserve">     El riesgo afecta la imagen de de la entidad con efecto publicitario sostenido a nivel de sector administrativo, nivel departamental o municipal</t>
  </si>
  <si>
    <t>Falta de recursos económicos.</t>
  </si>
  <si>
    <t>No contar con la  infraestructura óptima, en cuanto a equipos e instalaciones  que permitan realizar el aseguramiento de calidad en cada etapa del proceso.</t>
  </si>
  <si>
    <t xml:space="preserve">Posibilidad de no acreditación  en la norma 17025 por falta de recursos economicos, materiales calibrados e infraestructura óptima para dicho cumplimiento. </t>
  </si>
  <si>
    <t>40%</t>
  </si>
  <si>
    <t>Jefe de Laboratorio</t>
  </si>
  <si>
    <t>Marzo de 2021</t>
  </si>
  <si>
    <t>Falta de agilidad en los procesos de contratación.</t>
  </si>
  <si>
    <t>No contar con la  infraestructura en el centro de acopio , para el manejo de residuos y no contar con el tratamiento y  la disposición adecuados en el tratamiento de los mismos.</t>
  </si>
  <si>
    <t xml:space="preserve">Posibilidad incumplimiento del programa de Bioseguridad y manejo de Residuos, por falta de agilidad en los procesos contratuales y no contar con la estructura del centro de acopio para el manejo de residuos y no contar con el tratamiento y  la disposición adecuados en el tratamiento de los mismos. </t>
  </si>
  <si>
    <t>30%</t>
  </si>
  <si>
    <t>Divulgación de la información</t>
  </si>
  <si>
    <t>Acarrear multas por divulgación de la información y que la información pueda llegar a personas inadecuadas.</t>
  </si>
  <si>
    <t>Baja</t>
  </si>
  <si>
    <t>Técnicas no estandarizadas ni ajustadas a los estándares de calidad</t>
  </si>
  <si>
    <t>No tener veracidad ni confiabilidad en los análisis de Laboratorio que se realicen por falta de aseguramiento de calidad en cada una de la técnicas.</t>
  </si>
  <si>
    <t xml:space="preserve">     El riesgo afecta la imagen de la entidad con algunos usuarios de relevancia frente al logro de los objetivos</t>
  </si>
  <si>
    <t>Falta de operación de la planta</t>
  </si>
  <si>
    <t>1. Personal no capacitado               2.No poseer los elementos basicos en laboratorio para realizar control de la eficiencia del tratamiento               3. Falta de recursos para la adecuacion de infraestructura</t>
  </si>
  <si>
    <t>1, Por falta de mantenimientos preventivos y correctivos(Fugas, Corrosion, mal funcionamiento de valvulas).
2, Baja presion y volumen en los tanques de abastecimiento.
3, Falla en los reguladores de primera etapa
4. Inoportunidad en el  abastecimiento y de las condiciones tecnicas necesarias para el suministro de gas GLP a los usuarios
5. falta de Pago oportuno de las cuentas de cobro realizadas por el proveedor</t>
  </si>
  <si>
    <t>Carencia De Control De Variables Para Garantizar El Inventario Del Combustible</t>
  </si>
  <si>
    <t>1, Daño en las estructuras de los tanques estacionarios, linea de abastecimiento y tren de regulacion.
2, Deshabastecimiento por daños de terceros</t>
  </si>
  <si>
    <t>Daños ocacionados por terceros a las plantas de gas afectando la operación del servicio</t>
  </si>
  <si>
    <t>Daños Activos Fisicos</t>
  </si>
  <si>
    <t xml:space="preserve">Económico y Reputacional </t>
  </si>
  <si>
    <t>1-Desconocimiento de los procedimientos establecidos
2-Omisión voluntaria del operario de cumplir los procedimientos establecidos
3-Omisión de los tecnicos de gas en seguir el protocolo  de descargue</t>
  </si>
  <si>
    <t xml:space="preserve">falta de cumplimiento de los procedimientos establecidos </t>
  </si>
  <si>
    <t xml:space="preserve">Posibilidad de presentarse una emergencia durante el trasiego de Gas por el incumplimiento de los procedimientos. </t>
  </si>
  <si>
    <t xml:space="preserve">     Entre 50 y 100 SMLMV </t>
  </si>
  <si>
    <t>1-Trabajos de construcción dentro de la vivienda
2-Aseo de la vivienda
3-Manipulación indebida de la red
4-Afectacion por factores externos a la vivienda o al gasodomestico.</t>
  </si>
  <si>
    <t>malnipulacion indevida de la red iterna</t>
  </si>
  <si>
    <t>Desconocimiento en la ejecucion de los procesos</t>
  </si>
  <si>
    <t>25%</t>
  </si>
  <si>
    <t>Reuniones periodicas con coordinadores y recaudadores municipales</t>
  </si>
  <si>
    <t>En Curso</t>
  </si>
  <si>
    <t>La no atencion oportuna de la PQRs, que los usuarios interponen a la organizacion</t>
  </si>
  <si>
    <t xml:space="preserve">la no respuestas en los tiempos establecidos por la  de Ley </t>
  </si>
  <si>
    <t xml:space="preserve">Posibilidad de incumplimiento en los tiempos de respuesta a los usuarios, generando sanciones en dinero y perdida de reputacion y/o credibiidad ante  los usuarios, debido a la no atención  oportuna de las PQRs, ya que existen tiempos que establece la Ley.  </t>
  </si>
  <si>
    <t>Leve</t>
  </si>
  <si>
    <t>Se define la causal en concordancia con las causales definidas por la resolución SSPD 6635 de 2018</t>
  </si>
  <si>
    <t>* Perdida total o parcial de la información de la Empresa
*Retrasos en los demás procesos 
* Inoperabilidad de procesos</t>
  </si>
  <si>
    <t>DAÑO LOGICO:
* Ataque informatico
* Software malicioso
* Alteracion de corriente elctrica
* Inadecuada configuracion por error humano involuntario
DAÑO FISICO
* Fallas en el hardware
* Incendio
* Inundacion
* Terremoto
* Servidor violentado</t>
  </si>
  <si>
    <t xml:space="preserve">Responsable: Profesional Universitario del Proceso de Sistemas de Información.  Periocidad: Se realizara la revisión diaria del equipo servidor de la empresa.         Proposito: velar por la integridad física y lógica del servidor de datos                                Control: Se realizara una verificacion de la conexión con el servidor de datos por medio de aplicativos que consumen sus recursos y se revisaran las copias de seguridad.                                     Desviación: El servidor cuenta fuentes alternas de energia para evitar apagones repentinos que pueden generar daños.  Soporte:  Copias de seguridad de la información almacenada en el equipo </t>
  </si>
  <si>
    <t>PU SISTEMAS</t>
  </si>
  <si>
    <t>Interrupción en la prestacion de algunos servicios que presta la entidad a los Usuarios.
Riesgo en la perdida de informacion.
generaria trastornos en algunos procesos de la entidades</t>
  </si>
  <si>
    <t>perdida de información.
saboteo a la base de datos.
secuestro de información.
eliminacion de la información.
afectar la integridad logica del servidor de datos. 
Sinistros Naturales 
Robos a la Infraestructura</t>
  </si>
  <si>
    <t xml:space="preserve">Responsable: Profesional Universitario del Proceso de Sistemas de Información.  Periocidad: Se realizara la revisión diaria de la infraestructura tecnologica.               Proposito: Preservar la estabilidad y continuidad de las actividades de los funcionarios de la entidad.                                Control: Se atienden los llamados de soporte de los usuarios que presentan situaciones con sus recursos tecnologicos.                                    Desviación: Se hacen recomendaciones a los usuarios para el buen manejo de los recursos tecnologicos de la entidad.                 Soporte:  La página web de la entidad contiene la política de seguridad informática de la entidad para su consulta abierta (http://epq.gov.co/images/PLANEACION/POLITICA%20DE%20SEGURIDAD%20INFORMATICA.pdf)                               </t>
  </si>
  <si>
    <t>Restauración de copias de seguridad.                   Mantener el antivirus actualizado.                     Vigilar que se atiendan las recomendaciones de las politicas de uso</t>
  </si>
  <si>
    <t xml:space="preserve">Retraso por parte de las Subgerencias en la entrega oportuna y veras de la información que debe reportarse de manera periodica en el SUI, así como tambien toda la documentación requerida para el cierre de los proyectos provenientes de regalias. </t>
  </si>
  <si>
    <t xml:space="preserve">Incumplimiento en las entregas y verecidad de la información                                                                                                                                                                                                                                                                                                                                                                                                                                                                                                                                                                   </t>
  </si>
  <si>
    <t>Posibilidad de presentar los reportes de información al SUI/GESPROY,  inoportunamente o poca calidad y veracidad, ocasionando Retraso por parte de las Subgerencias en la entrega oportuna y veras de la información que debe reportarse de manera periodica en el SUI, así como tambien toda la documentación requerida para el cierre de los proyectos provenientes de regalias; debido al  incumplimiento en las entregas y verecidad de la información</t>
  </si>
  <si>
    <t>Semanal, Mensual, Trmestral, Semestral y anual</t>
  </si>
  <si>
    <t>Realizar un constante monitoreo de los formularios pendientes según su periodicidad, ademas crear campañas para generar concienca en la entrega de la información. Tambien se propone  incluir avisos por parte de los sistemas de control interno para agilizar los procesos en la entrega de la información. Para el Caso de Gesproy realizar reunionres y mesas de trabajo a fin de generar compromisos que permitan avanzar en el cierre de los proyectos de Regalias</t>
  </si>
  <si>
    <t>Tecnico Operativo</t>
  </si>
  <si>
    <t xml:space="preserve">Toma de decisiones inoportuna por parte de la junta directiva y la gerencia frente a las recomendaciones realizadas por el profesional universitario </t>
  </si>
  <si>
    <t xml:space="preserve">Incremento en las cuentas por pagar a los proveedores, afectación al presupuesto de la sguiente vigencia. </t>
  </si>
  <si>
    <t>El Jefe de Oficina de presupuesto realizará un informe trimestral con el fin de informar a la alta gerencia la ejecución presupuestal a la fecha, para su posterior toma de decisiones.  Proyectar el acuerdo para su aprobación por parte de la junta directiva, modificarlo cuando así sea necesario. Las evidencias reposan en el informe presentado a Gerencia</t>
  </si>
  <si>
    <t>Información pptal deficiente , inoportuna y poco confiable.
 Sanciones</t>
  </si>
  <si>
    <t>Inestabilidad del sistema aplicado, que genera cifras dudosas en los resultados, por tanto no hay conciliación oportuna para los informes..</t>
  </si>
  <si>
    <t>El Jefe de Oficina de presupuesto informará de forma mensual al área de sistemas de la entidad para que informe a los encargados del software, y se realicen las correcciones respectivas, con el propósito de darle trámite a las actividades del área. Las evidencias, solicitudes al area de sistemas y demas dependencias</t>
  </si>
  <si>
    <t xml:space="preserve">Solicitar al área de sistemas que lleve un registro de la información equivocada para dar información a la alta gerencia y tome decisiones con respecto al Software. </t>
  </si>
  <si>
    <t>Sanciones.
Malas decisiones por datos pptales confusos e informes deficientes</t>
  </si>
  <si>
    <t xml:space="preserve">No cumplir con las fechas estupuladas por los entes de control, la subgerencia o la alta gerencia de los documentos requeridos. / Brindar información equivocada. </t>
  </si>
  <si>
    <t>El Jefe de Oficina de presupuesto con el objetivo de rendir los informes a tiempo a los entes designados para ello, debe tener un calendario actualizado de los requerimientos y las fechas de los mismos. El control se realiza con el fin de evitar que la empresa tenga sanciones por la información inoportuna de los mismos.  Las evidencias se encuentran en el calendario estipulado.</t>
  </si>
  <si>
    <t>Incremento en los traslados prespuestales; no cumplimiento con el principio de planeación.</t>
  </si>
  <si>
    <t>Mala planeación al momento de reportar las necesidades a la Oficina de Prespuesto.</t>
  </si>
  <si>
    <t>Relaciones Laborales</t>
  </si>
  <si>
    <t>El Jefe de Oficina de presupuesto solicitara  a la Subgerencia respectiva, justificación del porque no cumplio con el valor presupuestado, dicha argumentación sera transcrita en la Resolución de traslado presupuestal. El software de presupuesto no permite generar Certificados de Disponibilidad por valores superiores al valor presupuestado. Evidencias en el Presupuesto</t>
  </si>
  <si>
    <t>Multa y sanción del Organismo de control</t>
  </si>
  <si>
    <t>Incumpliento en las fechas de entrega de los informes.</t>
  </si>
  <si>
    <t>Conciliar mensualmente la informacion que genera impactos financieros con el area contable</t>
  </si>
  <si>
    <t>Información contable deficiente.
Sanciones Fiscales y Administrativas</t>
  </si>
  <si>
    <t>desconocimiento de la normatividad</t>
  </si>
  <si>
    <t>Posibilidad de efectuar causación de pagos sin realizar los descuentos correspondietes, ocasionando información contable deficiente,
Sanciones Fiscales y Administrativas; ocurridos de pronto por el desconocimiento de la normatividad</t>
  </si>
  <si>
    <t>Fuente:  Adaptado de Curso Riesgo Operativo Universidad del Rosario por Dirección de Gestión y Desempeño Institucional de Función Pública,  2020.</t>
  </si>
  <si>
    <t>Código: GCI-P-02-R-02</t>
  </si>
  <si>
    <t xml:space="preserve">posibilidad de Incumplimiento al plan de accion de la Oficina Asesora de Control interno ocasionando sanciones por parte de los entes de control por falta de compromiso de los lideres de los procesos en la entrega de la informacion oportuna </t>
  </si>
  <si>
    <r>
      <t xml:space="preserve">El jefe de la oficina de control interno realizara seguimiento </t>
    </r>
    <r>
      <rPr>
        <sz val="11"/>
        <color indexed="8"/>
        <rFont val="Tahoma"/>
        <family val="2"/>
      </rPr>
      <t xml:space="preserve">trimestral al cumplimiento del plan de acción con el fin de verificar la realización  de todas las actividades programadas en la presente vigencia, en caso que no se cumpla lo programado se informara al comité coordinador de control interno. y se levantara las actas correspondientes, al plan de acción que se encuentra publicado en la página web de la entidad </t>
    </r>
  </si>
  <si>
    <t xml:space="preserve">continua </t>
  </si>
  <si>
    <t>con registro</t>
  </si>
  <si>
    <t xml:space="preserve"> Establecer el uso  del registro de Emisión de documentos, como herramienta de control para la trazabilidad  y socializacion de los documentos normalizados.  Gestionar un medio electronico donde se tenga publicado todos los documentos vigentes para  que tengan acceso a estos documentos todos los funcionarios, competentes.      </t>
  </si>
  <si>
    <t xml:space="preserve">Posibilidad de ajustar o calcular erróneamente las tarifas de acueducto, alcantarillado y gas, debido a mala interpretación de la norma vigente, por desconocimiento o mal diligenciamiento. </t>
  </si>
  <si>
    <t>Responsable: El Profesional Universitario de Planeación, Jefe de Planeacion Corporativa y Subgerente de Planeación. Periodicidad: Mensual. Propósito: Actualización correcta de las tarifas de acueducto y alcantarillado. Cómo se realiza el control: Cada mes, se realiza la verificación del IPC en la página Web del DANE donde se puede conocer cuál ha sido su variación, si llega acumulado mayor al 3% se aplica el incremento, según la normatividad vigente.  Desviaciones: Se realiza el seguimiento para evitar sanciones.   Evidencias: Se anexa seguimiento del IPC en formato Excel.</t>
  </si>
  <si>
    <t>Verificar  los primeros 5 días del mes, el reporte  del DANE  en su página oficial en el IPC del mes anterior, este dato se ingresa al Excel de seguimiento del IPC donde cálcula automáticamente cuánto es el acumuldo para municipios grandes y pequeños; si llega al 3 se hace la actualización de las tarifas de acueducto y alcantarillado según el acumulado. Si no hay acumulado de 3 puntos, se dejan las tarifas como el mes anterior. Una vez son actualizadas las tarifas de aceuducto y alcantarillado se envía vía e-mail al área de facturación para su aplicación, posteriormente, se hace publicación en la página Web de la entidad.  Es importante aclarar  que el modelo tarifario aplicado a las tarifas de acueducto y alcantarillado para los municipios grandes está contemplado en la Resolución CRA 688 de 2014 y para los municipios pequeños en la Resolución CRA 825 de 2017.  Estas resoluciones CRA contienen la metodología con la cual se calculan las tarifas mediante el estudio de costos y tarifas, el cual es realizado por un asesor experto en régimen tarifario que la entidad contrata de forma externa.</t>
  </si>
  <si>
    <t>Lideres de procesos - profesional Universitario, jefe planeacion corporativa y Subgrente de planeación y mejoramiento Institucional</t>
  </si>
  <si>
    <t xml:space="preserve">En curso </t>
  </si>
  <si>
    <t xml:space="preserve">Responsable: El Profesional Universitario de Planeación, jefe de planeacion corporativa y Subgerente de Planeacón.                                                                                                Periodicidad: De manera mensual                                                      Proposito: Realiza la aplicación correcta del Marco tarifario                              control: Cada mes hace la  verificación de las variables de costos del gas  (tranporte y peso de metro cubico-kilo), inventarios de volumenes , factores de corrección, IPP - IPC  y la correcta aplicación de la Resolución vigente de la metodologia, para los  calculos de los cargos de distribución , comercialización y subsidios.                                          Desviación: El no aplicarse la tarifa correctamente puede generar un impacto  reputacional, economico Interno y externo, sanciones a la Entidad.                                                                              Evidencias: Archivo en excel publicación tarifas subsidios&amp;contribuciones y otros documentos que genere la ejecución de la aplicación de la tarifa. </t>
  </si>
  <si>
    <t>reducir (mitigar)</t>
  </si>
  <si>
    <t>Solicitar los 5 primeros dias de cada mes la informacion requerida a los procesos competentes, para que sea entregada maximo a los 10 dias del mes. Realizar los calculos de acuerdo al modelo tarifario y la normatividad vigente, y realizar el formato Publicacion tarifas subsidios&amp;contribuciones, para su aprobacion y firma por el Subgerente de Planeacion y Mejoramiento Instutucional. Publicacion en diario regional de alta circulacion y en la pagina Web. Ademas de la entrega de la informacion al area de facturacion via email para la aplicacion de la tarifa.</t>
  </si>
  <si>
    <t>Posibilidad de alteración de la información provocando hallazgos de los entes de control, por  inconsistencias  en los informes presentados,  dado  que los procesos no cumplen con las metas establecidas en el Plan de Acción.</t>
  </si>
  <si>
    <r>
      <t>El Profesional Universitario de Planeación Corporativa realiza la recoleccion de la informacion</t>
    </r>
    <r>
      <rPr>
        <sz val="11"/>
        <color indexed="10"/>
        <rFont val="Tahoma"/>
        <family val="2"/>
      </rPr>
      <t xml:space="preserve"> </t>
    </r>
    <r>
      <rPr>
        <sz val="11"/>
        <rFont val="Tahoma"/>
        <family val="2"/>
      </rPr>
      <t>(reportes de indicadores)  c</t>
    </r>
    <r>
      <rPr>
        <sz val="11"/>
        <color indexed="8"/>
        <rFont val="Tahoma"/>
        <family val="2"/>
      </rPr>
      <t>ada cuatro meses , la cual es solicitada por correo electronico y oficios; para que envien la matriz debidamente diligenciada con  los soportes, cuando la información enviada no corresponde o esta incompleta se solicita de nuevo la corrección y el envio correspondiente a ese cuatrimestre, para ser consolidada  y verificar los avances en ese periodo con respecto a cada indicador y posterior a ello realizar la elaboracion del Informe, en caso de presentar información alterada no se podra contar con veracidad en los indicadores, lo que puede ocasionar incumplimiento de los objetivos institucionales. La evidencia queda publicada en la pagina y en solicitudes por correo y oficios archivados en la oficina de Planeación Corporativa.</t>
    </r>
  </si>
  <si>
    <t>Solicitar oportunamente la informacion requerida a los lideres de los procesos, para la  consolidación del Plan de Acción y la realización de los informes exigidos por ley.</t>
  </si>
  <si>
    <t>Profesional Universitario de Planeación Corporativa</t>
  </si>
  <si>
    <r>
      <t>El profesional universitario de Planeación Corporativa solicita la información  a cada proceso</t>
    </r>
    <r>
      <rPr>
        <sz val="11"/>
        <rFont val="Tahoma"/>
        <family val="2"/>
      </rPr>
      <t xml:space="preserve"> (seguimiento a los riesgos identificados) </t>
    </r>
    <r>
      <rPr>
        <sz val="11"/>
        <color indexed="8"/>
        <rFont val="Tahoma"/>
        <family val="2"/>
      </rPr>
      <t>de manera cuatrimestral por correos electronicos y envio de oficios,  para que envien la matriz de riesgo de gestión y de corrupción (a quienes les aplique) ,buscando con ello consolidar y hacer la verificación de los riesgos a los cuales esta expuestos la entidad; cuando no viene completo se solicita por correo electronico la información faltante o errada para poder continuar con la consolidación para poder ser enviada a la tercera linea de defensa. En caso de no poder realizar la evaluación y no hacer la consolidación oportuna puede llegar a la materialización de los diferentes Riesgos en los procesos de la Entidad. La evidencia queda publicada en la pagina y soportes existentes en solicitudes por correo y oficios archivados en la oficina de Planeación Corporativa.</t>
    </r>
  </si>
  <si>
    <t>Profesional Universitario de Planeación Corpotaiva</t>
  </si>
  <si>
    <r>
      <t>El Profesional Universitario de Planeación</t>
    </r>
    <r>
      <rPr>
        <sz val="11"/>
        <color indexed="10"/>
        <rFont val="Tahoma"/>
        <family val="2"/>
      </rPr>
      <t xml:space="preserve"> </t>
    </r>
    <r>
      <rPr>
        <sz val="11"/>
        <rFont val="Tahoma"/>
        <family val="2"/>
      </rPr>
      <t xml:space="preserve">Corporativa, </t>
    </r>
    <r>
      <rPr>
        <sz val="11"/>
        <color indexed="8"/>
        <rFont val="Tahoma"/>
        <family val="2"/>
      </rPr>
      <t>debe recepcionar la información a cada una de las subgerencias competentes con el fin de cargar esta información a la plataforma SUIT esta información se reporta mensual, La solicitud de la información debe ser certificada por cada uno de los subgerentes de los procesos responsables de suministrarla., el no reporte de la información va en contra del principio de transparencia y puede ocasionar focos de corrupción. La evidencia son los cargues en el aplicativo SUIT.</t>
    </r>
  </si>
  <si>
    <t>Profesional Universitario de Planeación Corporatival</t>
  </si>
  <si>
    <t>El jefe de Laboratorio  realiza el  seguimiento permanente al cumplimiento de requisitos para la contratación de proveedores para dsiposición final de residuos, buscando la Implementación del programa de Bioseguridad  y con ello  dar cumplimiento a lo establecido por las autoridades ambientales  una vez se adjudiquen dichos contratos para cada vigencia. Dando cumplimiento a lo anterior se evitan sanciones de los entes  de control con las evidencias de ejecución del contrato y los registros de control y disposición final de los residuos.</t>
  </si>
  <si>
    <t>Posibilidad de no contar con la confidencialidad  de la información.</t>
  </si>
  <si>
    <t>El jefe de Laboratorio  realiza el  seguimiento permanente al cumplimiento en cuanto a validar la firma de confidencialidad de cada uno de las personas vinculadas con información del Laboratorio. Para cada vigencia y futuras. Buscando con ello  dar cumplimiento a lo establecido en el aseguramiento de la confidencialidad. Dando cumplimiento a lo anterior se evita que la información pueda llegar a personas que con ella atenten contra el Laboratorio o la empresa. La Evidencia  son los acuerdos de confidencialidad firmados.</t>
  </si>
  <si>
    <t>Posibilidad de no contar con Técnicas implementadas en los análisis diarios, que garanticen veracidad  y confiabilidad en los análisis de Laboratorio que se realicen por falta de aseguramiento de calidad en cada una de la técnicas.</t>
  </si>
  <si>
    <t>El jefe de Laboratorio  realiza el  seguimiento permanente al cumplimiento de la aplicación de aseguramiento de calidad en cada una de las técnicas,buscando con ello  dar cumplimiento a lo establecido  en los estándares de calidad  para cada vigencia y futuras. Dando cumplimiento a lo anterior se evitan sanciones de los entes de control con evidencias en la realización de ensayos que aseguren la calidad de cada uno de los análisis asi como la validación de las técnicas analíticas usadas en el Laboratorio de Aguas. La  evidencia son los soportes  de validación de las técnicas.</t>
  </si>
  <si>
    <t>Desabastecimiento en el municipio de Agua Potable  Daños físicos en las redes de distribución de acueducto, perdidas ecónomicas,sanciones,interrupción del servicio.  Falla en el sitema de alcantarillado, provocado por mala conexión a las tuberías principales, colapsos y taponamientos de los sitemas</t>
  </si>
  <si>
    <t>Falta de recursos para optimizar las redes, falta de materiales en sitio para el arreglo de la red, falta de maquinaria para agilizar los arreglos, daños en la red de aducción o conducción.  No contratar el personal idoneo y necesario, ni poseer los materiales suficientres, para mantener las redes del acueducto y alcantarillado sin obstrucciones y realizar las reposiciones  que sean necesarias.</t>
  </si>
  <si>
    <t>Posibilidad de daños físicos en la red de Acueducto y Alcantarillado, generando perdidas económicas, interrupción o fallas en la prestación del servicio, daños o colapso en la operación de los sistemas de abastecimiento, distribución, transporte y tratamiento tanto de agua potable como aguas negras. Debido a la falta de recursos para optimizar redes, adecuación en el funcionamiento de equipos, falta de personal requerido para la operación del servicio y la atención de fallas en los sistemas, Falta de material disponible en sitio para atender emergencias o requerimientos inmediatos y demás labores que impliquen una prestación optima de los servicios de acueducto y alcantarillado .</t>
  </si>
  <si>
    <t xml:space="preserve">El Profesional Universitario de la Subgerencia de Servicios Públicos Domiciliarios, mensualmente  realizara control al contrato de suministros de materiales , mediante el cual se adquieren los materiales necesarios para realizar las reparaciones que den lugar a los sistemas de Acueducto y Alcantarillado con el fin de mitigar daños, afectaciones a  la comunidad; en la prestación de los Servicios,    produciendo interrupción del servicio de agua potable o probelmaticas por vertimiento de aguas residuales, como evidencias se presentan copias del Acta de supervisón del Contraro de Suministro. 
</t>
  </si>
  <si>
    <t>correctivo</t>
  </si>
  <si>
    <t>manual</t>
  </si>
  <si>
    <t>mensual</t>
  </si>
  <si>
    <t xml:space="preserve">Se busca tener inventario en existencia o contrato vigente para suplir las emergencias o contingencias, en caso que no haya material disponible en la coordinación se enviará material desde la oficina central. </t>
  </si>
  <si>
    <t>Profesional Universitario Subgerencia de Servicios Públicos Domiciliarios.</t>
  </si>
  <si>
    <t xml:space="preserve">El Personal Técnico de la Subgerencia de Servicios Públicos Domiciliarios, diariamente  se encargaran de realizar mantenimientos y/o reparaciones en los sistemas de Acueducto y Alcantarillado para el buen funcionamiento de las redes, garantizando la continuidad y calidad del servicio, se presentan informes del estado del las redes en los municipios para programar actividades de reparaciones o mantenimientos en los sectores que se requieren con el personal capacitado para dichas labores. Tambien se encargaran de supervisar el funcionamiento de los equipos utilizados en las reparaciones de las redes de acueducto o alcantarillado. La desviación en caso de no cumplir con el control proyectado provoca interrupción del servicio de agua potable o probelmaticas por vertimiento de aguas residuales, las evidencias se deben enviar en fotografías del arreglo y del material utilizado, </t>
  </si>
  <si>
    <t>diario</t>
  </si>
  <si>
    <t>Se garantiza la programación del personal para coordinar los mantenimientos y/o repaciones requeridas para el correcto funcionamiento de los Sistemas de Acueducto y Alcantarillado.</t>
  </si>
  <si>
    <t>Personal Técnico de la Subgerencia de Servicios Públicos Domiciliarios</t>
  </si>
  <si>
    <t xml:space="preserve"> Profesional Universitario de Gas programa  3 inspecciones al año, (Dichas inspecciones pueden ser  realizadas por: el proveedor, tecnicos de Gas o el profesional Universitario de Gas) con el fin de detectar fugas o anomalias en la planta de almacenamiento, se hara el control de acuerdo al resultado obtenido , con mantenimientos  preventivos y/o correctivos por el personal tecnico idoneo,
En caso que se presente Fugas: Solicitar apoyo tecnico y de herramientas al proveedor, si es necesario solicitar tanque en comodato.Desviación: perdida economica y  posibles afectaciones a la  infraestructura. Su  evidencia sera en ordenes de trabajo, actas de visita.</t>
  </si>
  <si>
    <t xml:space="preserve">El cuerpo técnico de gas realizara diariamente las lecturas de variables diarias de las condiciones de volumen, presión y temperatura de los propanoductos actividad controlado por el Profesional universitario de gas. 
Con el propósito de detectar variación de las variables de volumen y presión con el fin de evitar disminución de presión y caudal en la red de distribución,
En caso que se presente se debe dar aviso al profesional universitario para solicitar gas al proveedor, desviación la afectación en la continuidad del servicio. La evidencia es formatos de lecturas diarias.
</t>
  </si>
  <si>
    <t xml:space="preserve">El Subgerente de Servicios Públicos  Domiciliarios debe contar con un proveedor los 365 dias del año y realizar la contratación del suministro para cada año en la
cual es necesario presentar Los Procedimientos Y Procesos Para La Contratación Del Proveedor De Gas A Tiempo
Propósito: Contar con la disponibilidad de la materia prima para la prestación del servicio, que es el Gas GLP. 
En caso que se presente: Acudir a la Subgerencia Administrativa y financiera  con el fin de aprobar un presupuesto y a Secretaria General para llevar un proceso de contratacion.  Desviación afectación en la continuidad del servicio:  La evidencia es el contrato de suministro 
</t>
  </si>
  <si>
    <t xml:space="preserve">Subgerente de Servicios Públicos  Domiciliarios, el profesional Universitario y la subgerencia administrativa, cada vez que el volumen este mínimo en un 50%, deben realizar el suministro y la cuenta de cobro antes de terminarse el mes para pago oportuno, mediante trámites necesarios como actas parciales por el valor de los productos y la transferencia de la cuenta, al área de Contabilidad para su respectivo pago.
Propósito: Contar con la disponibilidad de la materia prima para la prestación del servicio, que es el Gas GLP. 
en caso que se presente: Acudir al área Administrativa y técnica con el fin de aprobar el pago, una vez cumpla con los requisitos de la cuenta de cobro, la Desviación Afectación en la continuidad del servicio. Evidencia cuentas de cobro por parte del contratista. 
</t>
  </si>
  <si>
    <t xml:space="preserve">Responsable: Subgerente de Servicios Públicos  Domiciliarios- profesional Universitario de Gas. 
Periodicidad: Cuando se genere la necesidad de materiales de acuerdo a su funcionalidad. Control: debe realizar un Backuk de materiales para evitar la falta de los mismos cuando se presente un evento.
Propósito: Contar con la disponibilidad de la materia prima para la prestación del servicio en caso de un daño, que es el Gas GLP. 
en caso que se presente: Solicitar apoyo tecnico y de herramientas al proveedor, si es necesario solicitar tanque en comodato.  Desviación: Afectación en la continuidad del servicio. Evidencia: Contrato de materiales y suministro
</t>
  </si>
  <si>
    <t>Posibilidad de daños por terceros a las plantas de gas GLP ocacionando perdidas economicas</t>
  </si>
  <si>
    <r>
      <t>Responsable: Cuerpo Técnico y Profesional Universitario de Gas, diariamente realizar controles a las plantas estacionarias, validando la infraestructura;está actividad es controlada por el profesional universitario.</t>
    </r>
    <r>
      <rPr>
        <sz val="11"/>
        <color indexed="8"/>
        <rFont val="Tahoma"/>
        <family val="2"/>
      </rPr>
      <t xml:space="preserve">
Propósito: Detectar variación de las variables de volumen y presión con el fin de realizar el control del estado fisico de las plantas y se realizan los controles diarios en plantas estacionarias como presión en lineas  idorización.
En caso que se presente: Realizar las reparaciones y correcciones pertinentes, hacer valida la p</t>
    </r>
    <r>
      <rPr>
        <sz val="11"/>
        <rFont val="Tahoma"/>
        <family val="2"/>
      </rPr>
      <t>oliza con la que la subgerencia administrativa aseguran todos los bienes de la empresa. Desviación:</t>
    </r>
    <r>
      <rPr>
        <sz val="11"/>
        <color indexed="10"/>
        <rFont val="Tahoma"/>
        <family val="2"/>
      </rPr>
      <t xml:space="preserve"> </t>
    </r>
    <r>
      <rPr>
        <sz val="11"/>
        <rFont val="Tahoma"/>
        <family val="2"/>
      </rPr>
      <t>perdida economica y  debastecimiento de suministro de gas  Evidencia: Toma de presiones en sitio</t>
    </r>
  </si>
  <si>
    <r>
      <t>Responsable: Cuerpo Técnico y Profesional Universitario de Gas, 
Periodicidad: una vez al año</t>
    </r>
    <r>
      <rPr>
        <sz val="11"/>
        <rFont val="Tahoma"/>
        <family val="2"/>
      </rPr>
      <t xml:space="preserve"> control: </t>
    </r>
    <r>
      <rPr>
        <sz val="11"/>
        <color indexed="8"/>
        <rFont val="Tahoma"/>
        <family val="2"/>
      </rPr>
      <t xml:space="preserve">debe realizar Capacitaciones a los técnicos de gas sobre los procedimientos de descargue.
Propósito: Mantener actualizados el cuerpo tecnico con respecto a los procedimientos del suministro de gas.
Realizar control al cuerpo tecnico y el cumplimiento de los procedimientos
En caso que se presente: Realizar las acciones pertinentes por parte del personal del cuerpo de bomberos y del personal de la empresa de Suministro, quienes están capacitados para atender cualquier tipo de emergencia durante el trasiego. Luego de controlar el evento se debe evaluar los daños presentados, y realizar las reparaciones pertinentes con apoyo de la subgerencia administrativa y financiera para la compra de los equipos, herramientas y materiales necesarias.
Se debe aplicar los procedimientos establecidos dentro del plan de emergencias. </t>
    </r>
    <r>
      <rPr>
        <sz val="11"/>
        <rFont val="Tahoma"/>
        <family val="2"/>
      </rPr>
      <t>Desviación: Afectación en la continuidad del servicio       Evidencia:Contrato suministro a granel, de gas GLP (gas licuado de petróleo)</t>
    </r>
  </si>
  <si>
    <t>Posibilidad de presentarse una Emergencia en redes internas causada por el usuario</t>
  </si>
  <si>
    <t xml:space="preserve">Responsable: Subgerente de Servicios Públicos  Domiciliarios, Profesional Universitario del Area de comuniciaciones debe Realizar campañas de socialización en tipo preventivo  para uso seguro de gas, 1 vez al año.  Y El profesional Universitario de Gas programa certificaciones previas a las intalaciones de las redes  con periodicidad: de una vez cada 5 años. 
Proposito:evitar defectos en las redes internas de Gas por modificaciones a la infraestructura interna de la red por parte de los usuarios, mediante visitas tecnicas y capacitaciones se pretende minimizar el riesgo mediante la socializacion de manejo seguro del gas. 
Si se presenta: El personal tecnico realiza la visita con el fin de realizar las acciones pertinentes para solucionar el evento, se dan recomendaciones al usuario. Desviación: perdida economica y  posibles afectaciones a la  infraestructura   Evidencia: Campañas de socializacion. </t>
  </si>
  <si>
    <t>Posibilidad de recibir sanciones por los entes de control por no cumplir con las normas de calidad en las PTAPS y PTARS, debido a: los errores y descuido en la toma de decisiones en la operación y control del proceso del tratamiento del agua por parte del personal de operarios; por falta de suministro oportuno de insumos químicos, de equipos e infraestructura adecuados , y por falta de mantenimiento oportuno de los mismos.</t>
  </si>
  <si>
    <t xml:space="preserve">El operario de cada planta de potabilización de agua realiza controles de proceso y calidad del agua cada hora del dia y lo registra en la planilla 'Registro de Operación Planta de Tratamiento', en caso de no cumplir con esta actividad se procede según lo establecido en el Reglamento Interno de Trabajo vigente.  Ya que esto implica no producir agua potable para los usuarios.          Queda como evidencia la planilla y el reporte diario que se envia a la lider del proceso via whats app.                                                                                     </t>
  </si>
  <si>
    <t>Con el fin de optimizar la producción de agua potable, se esta cumpliendo un cronograma para mantenimientos a las diferentes plantas de tratamiento, a las instalaciones físicas,  a los equipos (electricos, tecnomecánicos, elementos metalicos) etc., capacitacion-reinduccion a los operarios,</t>
  </si>
  <si>
    <t>Jefe Oficina de Plantas, operarios, personal técnico Oficina de Plantas</t>
  </si>
  <si>
    <t xml:space="preserve">El operario de cada planta de tratamiento de aguas residuales diariamente realiza limpieza y mantenimiento a las estructuras  y controles del proceso de tratamiento donde se registra en el formato  de ' Registro diario de Toma de caudal, pH y temperatura ', en caso de no cumplir con estas actividades  se procede según lo establecido en el Reglamento Interno de Trabajo vigente.  La desviación es la afectación que ocasiona al tratamiento de las aguas residuales e incumplimiento a la normatividad vigente. Las evidencias son las bitacoras, actas de visitas y formatos de registro de parametros  y/o  mantenimiento.                                                                                        </t>
  </si>
  <si>
    <t xml:space="preserve">Con el fin de cumplir con los requerimientos, se tiene un cronograma para realizar mantenimientos a las diferentes plantas de tratamiento,  a los equipos (electricos, tecnomecánicos, elementos metalicos) </t>
  </si>
  <si>
    <t>Jefatura de Facturación y  cobro persuasivo y Jefatura de pqrs y atención al cliente</t>
  </si>
  <si>
    <t xml:space="preserve">1. El Subgerente de Comercializacion de Servicios y Atencion al Cliente  y el Jefe de Peticiones Quejas y Reclamos, mensualmente realiza seguimiento a las PQrs presentadas por los usuarios, esto a traves de informes y reuniones periodicas con los responsables de la misma área. En algun incumplimiento se hace llamado de atencion, si este sigue presentandose se remite a control interno disciplinario. Se deja como evidencia los informes y actas de reuniones. </t>
  </si>
  <si>
    <t>Se recibe la PQR y se asigna su respectivo radicado desde el área de ventanilla Única.</t>
  </si>
  <si>
    <t xml:space="preserve">Tecnico Administrativo de Ventanilla Única. </t>
  </si>
  <si>
    <t>Profesional Universitario PQRS</t>
  </si>
  <si>
    <t>Transcurridos 12 días se le advierte a la subgerencia encargada de la respuesta que no la ha proyectado, que está próxima a vencer y una vez se da respuesta, bajo los terminos legales.</t>
  </si>
  <si>
    <t>Tecnico Administrativo de Ventanilla Única.</t>
  </si>
  <si>
    <t>P.U SISTEMAS</t>
  </si>
  <si>
    <t>El giro  por transferencia para pagos de servicios públicos no describe toda la información completa del pago</t>
  </si>
  <si>
    <t>Error involuntario al digitar los ingresos en el software contable.</t>
  </si>
  <si>
    <t xml:space="preserve"> Información inconsistente en los libros contables.</t>
  </si>
  <si>
    <t>Posibilidad de incremento de partidas conciliatorias, debido a un error involuntario al digitar los ingresos en el software contable, ocasionando información inconsistente en los libros contables.</t>
  </si>
  <si>
    <t xml:space="preserve">Realizar pagos por transferencia </t>
  </si>
  <si>
    <t>Error involuntario en la digitación de pagos</t>
  </si>
  <si>
    <t>Posibilidad de que se presenten sobregiros, al realizar pagos por transferencia ocasionados por un error involuntario en la digitación de pagos</t>
  </si>
  <si>
    <t>Afectación menor a 10 SMLMV</t>
  </si>
  <si>
    <t>El Jefe de Oficina de presupuesto realizará un informe trimestral con el fin de informar a la alta gerencia la ejecución presupuestal a la fecha para su posterior toma de decisiones</t>
  </si>
  <si>
    <t xml:space="preserve">Jefe Oficina Presupuesto  </t>
  </si>
  <si>
    <t>Subgerencia Administrativa y Financiera P.u de Sistemas - Jefe Oficina de Presupuesto</t>
  </si>
  <si>
    <t>Posibilidad de generar incumplimiento en la  presentación de informes y declaraciones tributarias a los diferentes organismos de fiscalizacion y de control, ocasionando multas y sanciones del Organismo de Control, debido al incumplimiento en las fechas de entrega de los informnes.</t>
  </si>
  <si>
    <t>LaJefe de Oficina de Contabilidad</t>
  </si>
  <si>
    <t>P.u  de Contabilidad - Jefe de Oficina de Contabilidad</t>
  </si>
  <si>
    <t>PROCESO</t>
  </si>
  <si>
    <t xml:space="preserve">CONTROL INTERNO DE GESTIÓN  </t>
  </si>
  <si>
    <t>PLANEACIÓN CORPORATIVA</t>
  </si>
  <si>
    <t xml:space="preserve">GESTIÓN JURIDICA Y DEFENSA JUDICIAL </t>
  </si>
  <si>
    <t xml:space="preserve">GESTIÓN DE SERVICIOS PÚBLICOS  </t>
  </si>
  <si>
    <t xml:space="preserve">ENSAYO DE CALIDAD DE AGUA </t>
  </si>
  <si>
    <t>GESTIÓN ESTRATEGICA DEL TALENTO HUMANO</t>
  </si>
  <si>
    <t xml:space="preserve">COMERZALIZACIÖN DE SERVICIOS  Y ATENCIÓN AL CLIENTE -  FACTURACIÓN Y COBRO PERSUASIVO Y GESTIÓN PETICIONES QUEJAS Y RECLAMOS </t>
  </si>
  <si>
    <t>GESTIÓN  DE TESORERIA</t>
  </si>
  <si>
    <t>GESTIÓN PRESUPUESTAL</t>
  </si>
  <si>
    <t xml:space="preserve">GESTIÓN CONTABLE </t>
  </si>
  <si>
    <t>N° DE RIESGOS</t>
  </si>
  <si>
    <t xml:space="preserve">La posibilidad de que ocurra fallas en el internet y las video-cámaras, debido a la interrupción en la prestación de los servicios, por no realizar el contrato, o pagos a tiempo, para su adecuado funcionamiento , riesgo en la perdida de información generando trastornos en algunos procesos de la entidad; ocasionando para la Empresa perdida de información, eliminación de información, afectando la integridad y oportunidad en la prestación de los diferentes servicios por parte de EPQ. </t>
  </si>
  <si>
    <t>Posibilidad de no registrar en los libros los ingresos en tiempo real, debido a consignaciones por identificar, ocasionadas por falta o demora por parte de los usuarios oficiales y/o empresas para reportar los pagos efectuados a favor de EPQ, donde se indique la factura afectada por el pago, dado que el giro por transferencia para pago de servicios públicos no describe toda la información completa del pago realizado.</t>
  </si>
  <si>
    <t>Falta o demora por parte de los usuarios oficiales y/o empresas para reportar  los pagos efectuados a favor de EPQ, donde se indique la factura afectada por el pago realizado.</t>
  </si>
  <si>
    <t>Falta de comunicación entre las áreas, deficiencia en el Software aplicado</t>
  </si>
  <si>
    <t xml:space="preserve">GESTIÓN DE PLANTAS  DE POTABILIZACIÓN  Y TRATAMIENTO DE AGUAS RESIDUALES </t>
  </si>
  <si>
    <t>GESTIÓN ADMINISTRATIVA Y FINANCIERA (SISTEMAS DE LA INFORMACIÓN)</t>
  </si>
  <si>
    <t xml:space="preserve">1. Responsable: El Técnico Administrativo del area de talento humano.                                              2. Periodo: Esta actividad se realiza con controles y seguimientos diarios.           3. Proposito: Con el fin de mantener un control y seguimiento con los expedientes laborales.                          4. Control: mantiene la historia laboral actualizada y foliada, lleva acabo el respectivo control de prestamos de historias laborales en libro radicador (Secretaria General y el Abogado de bonos pensionales) el personal diferente a estas oficinas, solo puede observar los expedientes en la Oficina de Talento Humano.                                                            5. Desviación:   si no se cumple se va a sanciones fiscales y disciplinarias.          6. Soporte: las evidencias con todos los registros se encuentran formato excel, en los expedientes de cada funcionario, en el libro radicador . </t>
  </si>
  <si>
    <t>PU Nomina y PU Seguridad Social</t>
  </si>
  <si>
    <t>01/01/2023 al 30/04/2023</t>
  </si>
  <si>
    <t xml:space="preserve">Perdidas economicas, sanciones fiscales, penales, disciplinarias y reprocesos. </t>
  </si>
  <si>
    <t>No contar con el historial laboral e información completa de los funcionarios.</t>
  </si>
  <si>
    <t>Posibilidadde expedir certificaciones electronicas de tiempo laborado (CETIL) con información errónea, asumir pasivo pensional no adecuado por la entidad, ocasionando perdidas económicas,  sanciones fiscales, penales, disciplinarias y reprocesos, debido a no contar con el historiallaboral e informacióncompleta de los funcionarios.</t>
  </si>
  <si>
    <t>Ejecucion y Administracion de proceso</t>
  </si>
  <si>
    <t>Media</t>
  </si>
  <si>
    <t xml:space="preserve"> Entre 10 y 50 SMLMV </t>
  </si>
  <si>
    <t>Menor</t>
  </si>
  <si>
    <t>Moderado</t>
  </si>
  <si>
    <t>1. Responsable: El jefe de Oficina de Talento Humano, con apoyo del Contratista Profesional Universitario o Contratista de apoyo a la gestión del pasivo pensional.                                    2. Periodo: Esta actividad se realiza con controles y seguimientos de acuerdo con la necesidad.                                 3. Proposito: Con el fin de mantener un control y seguimiento en cada certificación electronica de tiempo laborado.                                                4. Control: revisará la información de cada certificación electrónica de tiempo laborado (CETIL).  5. Desviación: Si no se cumple, se generan perdidas económicas, sanciones fiscales, penales, disciplinarias y reprocesos.                                        6. Soporte:  las evidenias son los registros que se encuentran en el archivo central.</t>
  </si>
  <si>
    <t xml:space="preserve">se elaborará el Manual de Procedimiento, con el fin de tener plasmado dicho proceso; se implementará una base de datos con la información  </t>
  </si>
  <si>
    <t xml:space="preserve">En este periodo se realizo el ingreso de 33 funcionario (25 termino fijo, 3 Libre nombramiento, 4 Pasantes y 1 Termino indefinido) de los cuales se realizo la debida lista de chequeo para su respectivo ingreso y se verificó los antecedentes        </t>
  </si>
  <si>
    <t>Aleatoriamente el Secretario General revisara procesos de contratación con el fin de evidenciar que la publicación se encuentre en ambas plataformas.</t>
  </si>
  <si>
    <t>Del 01 de  Enero al 30 de Abril de 2023</t>
  </si>
  <si>
    <t>Teniendo en cuenta que la Entidad implemento a partir del mes de Agosto el Secop II. Los procesos Contractuales con posterioridad a esta fecha por tramitarse en tiempo real, quedaron publicados en la citada plataforma. En relación con el Sia observa, cada mes se rinde los Contratos celebrados mes vencido, constatandose igualmente la publicidad de los procesos.</t>
  </si>
  <si>
    <t>En la medida que se han efectuado notificaciones judiciales que ameriten una actuación perentoria por parte de la Empresa, severifica que esta última se adelante dentro del término señalado por el operador judicial.</t>
  </si>
  <si>
    <t xml:space="preserve">alteracion de las novedades de la Nomina- falla del software de Nomina -Manipular los valores de la nomina -Error en la liquidacion de la Nomina- pagar mas o menos a los funcionarios o pensionados </t>
  </si>
  <si>
    <t xml:space="preserve">Posibilidad de sufrir  reprocesos en la  empresa, debido a la alteración de las novedades de la nomina y/o falla del software de Nomina.  </t>
  </si>
  <si>
    <t xml:space="preserve">1. Responsable: Los Profesionales Universitarios encargados de nomina y Seguridad Social.                                               2. Periodo: Esta actividad se realiza con controles y seguimientos diarios.              3. Proposito: Con el fin de tener actualizada las novedades en el sistema.                                                                              4. Control: Se alimentará el Software  de acuerdo a las novedades  diarias presentadas.                                                                  5. Desviación:   si no se cumple se va a sanciones fiscales y disciplinarias.          6. Soporte: las evidencias con todos los registros se encuentran en NEXIS, formato excel, documentos que van a la hoja de vida, y registros en carpetas.                          </t>
  </si>
  <si>
    <t xml:space="preserve">Con la implemenstación del nuevo Software, se realizó de manera mas facil y efectiva los soportes de las libranzas y certificación de novedades correspondientes a los meses de enero, febrero, marzo y abril. Se realizaron frecuentemente Reuniones con los ingenieros de la aplicación NEXIS  como apoyo y adecuación a la nueva aplicación. </t>
  </si>
  <si>
    <t xml:space="preserve">El  Profesional Universitario de nomina y el  PU de Seguridad Social son los encargados de realizar estas acciones, diario, para tener un manejo efectivo y oportuno en el pago de la nomina y reporte de novedades, a traves de la Revision individual de la nomina - revision de los soportes - vacaciones, incapacidades, permisos, suspensiones, sanciones y licencias. Atencion a requerimientos de los empleados de la empresa en cuanto a pagos extemporaneos y no comunicados al area del talento humano. NEXIS ( es el programa que tiene implementado la empresa general, entre ellas modulo de nomina).                               </t>
  </si>
  <si>
    <t>Posibilidad de perdida en la Manipulacion de las historias laborales de los funcionarios de EPQ, ocasionando Sancion por parte del ente de control, incumpliento de requisitos legales, a nivel de archivo quedaria incompleto y las hojas de vida se requieren para realizar resoluciones de vacaciones, licencias o permisos, y ademas hacen parte integral del archivo de la Oficina de Talento Humano; debido a la manipulación o prestamo sin control de los historiales</t>
  </si>
  <si>
    <t xml:space="preserve">El  responsable de las historias laborales mantiene la historia laboral actualizada y foliada, lleva acabo el respectivo control de prestamos de historias laborales en libro radicador (Secretaria General y el Abogado de bonos pensionales) el personal diferente a estas oficinas, solo puede observar los expedientes en la Oficina de Talento Humano.                  </t>
  </si>
  <si>
    <t>Técnico Administrativo, con el apoyo del pasante</t>
  </si>
  <si>
    <t xml:space="preserve">Para este cuatrimestre, se creó expediente a los funcionarios que ingresaron a EPQ, se busco el expediente solicitado por funcionarios que deseaban revisar, para que lo observarán en la oficina de TH y se radico en el libro radicador cuando era solicitado de la Secretaria General </t>
  </si>
  <si>
    <t>1. Responsable: La Jefe de Oficina de Talento Humano.                                 2. Periodo: cada vez que se requiera.   3. Proposito: Con el fin de verificar los requisitos minimos y cumplir con la normatividad legal  vigente.                   4. Control:  a traves del diligenciamiento Lista de chequeo de los documentos de la vacante y la revisión de antecedentes. 5. Desviación: Al no cumplir con esta actividad incurrira con sanciones disciplinarias.                                        6. Soporte: Las evidencias reposan en las hojas de vida de cada funcionario.</t>
  </si>
  <si>
    <t xml:space="preserve">La Jefe de Oficina de Talento Humano, llevará a cabo el diligenciamiento de la lista de chequeo de los documentos del aspirante, con el fin de verificar el cumplimiento de requisitos minimos. de la vacante y a su vez realizará la verificación de los antecedentes. </t>
  </si>
  <si>
    <t>Del  1 de enero    al 30 de abril  2023</t>
  </si>
  <si>
    <t xml:space="preserve">Se evidencia las actas del comité coordinador de control interno las cuales reposan en el archivo de la oficina </t>
  </si>
  <si>
    <t>Del 01/01/2023 al 30/04/2023</t>
  </si>
  <si>
    <t xml:space="preserve"> Se verificó cómo estaban definidas las tarifas para los municipios  y se actualizó según el IPC (Índice de precios al consumidor). Se revisó en la página Web del DANE los primeros 5 días de cada mes  del cuatrimestre,  quedando verificada  la variación del IPC y determinada la variación de las tarifas  según dicho IPC. </t>
  </si>
  <si>
    <t>Se hizo solicitud por correo electrónico  a los líderes de los procesos competentes  de la Subgerencia de Comercialización de Servicios y Atención al Cliente, de las lecturas de consumo realizadas  a los usuarios en el mes-1  y a la Subgerencia de Servicios Públicos Domiciliarios los inventarios de gas, cromatografía, desagregación de precios, presiones en líneas individuales, lecturas diarias de las variables de volumen, presión y temperatura en cada una de las plantas estacionarias. Es importante aclarar que de esta información suministrada depende la efectiva aplicación del marco tarifario de Gas.</t>
  </si>
  <si>
    <t>Responsable: El Profesional Universitario de  Planeación Corporativa,  Periodicidad:  en todo momento,  Aplicación: normalizar los documentos  requeridos por cualquiera de los procesos de la Entidad ya sea elaborados actualizados o cancelados,  Control: solicitud de normalización mediante formato de emisión de documentos, una vez normalizado  se pide al lider del proceso socializar de manera transversal este documento a cargo de su proceso, por otra parte  gestionar un medio electrónico con el proceso competente (sistemas de información) donde sean públicados de manera continua todos los documentos actualizados y vigentes con que cuenta cada area de la Empresa, lo anterior para su fácil consulta, acceso oportuno y el uso adecuado, se implementará controles en la administración y custodia de los documentos públicados que          eviten alteración de su original versión.  Desviación: la no actualización del SGC  genera una mala operabilidad  de los procesos, ineficiente desempeño Institucional,  incumplimiento a los objetivos  de la Entidad y posibles sanciones. Evidencia: registro implementado para solicitud de emisión de documentos y socialización de los procesos,  la ruta digital dispuesta para esta acción servira de evidencia documental y los archivos que reposan en el area de Planeación Corporativa.</t>
  </si>
  <si>
    <t>Profesional Universitario de Planeación Institucional  Profesional Universitario de Sistemas de Información</t>
  </si>
  <si>
    <t>01 De Enero Al 30 de Abril de 2023</t>
  </si>
  <si>
    <t>Se realizó n este cuatrimestre la normalización de los documentos solicitados por los diferentes  procesos de la Entidad y se hizo la entrega mediante correo digital y/o whatsapp, se ha recomendado a los procesos basar las actualizaciones de sus manuales de procesos y procedimientos, a través de la articulación desde el marco de MIPG,  la parte técnica del proceso,  el real hacer de su area, la normatividad vigente,  la nueva Reestructuración de EPQ y el manual de funciones vigente. Se brindó acompañamiento en algunas areas de la Subgerencia Administrativa y Financiera , Comercialización de Servicios y Atención al usuario, la Oficina de Talento Humano y el proceso de Laboratorio de ensayo y calidad de agua, se envio por  correo digital a  los lideres de procesos y funcionarios competentes el formato de solicitud de Emisión de Documentos motivando su utilización y  dando a conocer  la importancia de socializar el documento en su nueva versión alos  procesos transversales en su uso. Se dio cumplimiento al Decreto 612 de 2018 en la actualización, normalización y publicación al 31 de enero de 2023, de los Planes estrategicos e institucionales integrados al Plan de Acción de la actual vigencia. Se dió inicio al cargue de los Manuales de Procesos y Procedimientos en la Unidad de Almacenamiento compartido llamado Nash, como medio para  evitar el uso de versiones desactualizadas, en ella se esta dejando la trazabilidad de las diferentes versiones, de los documentos que se van normalizando desde nuestro proceso de Planeación Corporativa, lo anterior para subsanar  el uso obsoleto de documentos controlados ,  y tener así un mejor control y uso adecuado de los documentos.</t>
  </si>
  <si>
    <t xml:space="preserve">Se hizo solicitud a cada proceso del  seguimiento al Plan de Acción del primer cuatrimestre de 2023, a la fecha se está culminando la consolidación de la información entregada y revisada , para posteriormente entregar a la OCIG y  proceder a su publicación en la pagina principal de la Entidad. https://www.epq.gov.co/index.php/es/nuestra-gestion/politicas-planes-programas-y-proyectos-institucionales/plan-de-accion-meta-2017-e-p-q.html Cabe resaltar que para está vigencia  se quedó en el compromiso de hacer pre-seguimientos mensuales,  para una mejor revisión del cumplimiento % de las Metas de Indicadores, ya que le apuntan al desempeño del Plan Estratégico 2020-2023, y este ya culmina el presente año.  </t>
  </si>
  <si>
    <t xml:space="preserve">Se hizo solicitud a los diferentes procesos de la Entidad, mediante oficio formal y correo digital, para el reporte del  seguimiento de Riesgos de Corrupción, Gestión, Seguridad de la Información y fiscales, en el primer cuatrimestre de la vigencia 2023, el cual fue presentado en las matrices dispuestas y normalizadas para este fin, se procedió a su revisión y se pidió correcciones en  las diferentes anomalias o faltantes encontrados, se realizó consolidación y se hizo entrega de los Riesgos de Corrupción a la Oficina de Control Interno de Gestión; a traves de dos matrices consolidadas,  una  por cada proceso y otra global con todos los procesos , en la cual  se  hizo los comentarios y observaciones pertinentes como segunda linea de defensa, una vez terminada  la revisión y consolidación del seguimiento de los demás Riesgos identificados para está vigencia,  se procederá a su entrega en la OCIG,con dos matrices consolidadas una Global y otra por procesos, para posteriormente realizar su efectiva publicación en la pagina    https://www.epq.gov.co/index.php/es/nuestra-gestion/control-rendicion-cuentas/mapa-de-riesgos-por-proceso-corrupcion.html                                            </t>
  </si>
  <si>
    <t xml:space="preserve">Se realizó el cargue de reporte en el aplicativo Suit,  para los quince (15) tramites aprobados para nuestra Entidad en los procesos de planeación técnica y ambiental y la subgerencia de comercialización de servicios y atención al usuario, dando cumplimiento en el reporte exigido Al Sistema Único de Información de Tramites SUIT, el cual es el instrumento de apoyo para la implementación de la Política de Racionalización de Trámites que administra el Departamento Administrativo de la Función Pública.  Su evidencia se encuentra en el archivo del expediente, en el correo dispuesto por el proceso de planeación corporativa y en el aplicativo Suit. </t>
  </si>
  <si>
    <t>El jefe de Laboratorio  realiza el  seguimiento permanente al cumplimiento de requisitos para la contratación de proveedores de insumos, mantenimiento y calibración  de equipos con sus respectivos cronogramas y plan metrológico. Buscando con ello  dar cumplimiento a lo establecido en los cronogramas y en el plan metrológico una vez se adjudiquen dichos contratos de cada vigencia.  Además se realizó acompañamiento por parte de empresa asesora y se realizan avances significativos en el aseguramiento de técnicas y seguimiento constante a la documentación que nos lleve a la acreditación. Dando cumplimiento a lo anterior se evitan sanciones de los entes de control, como evidencias se cuenta con los cronogramas y el plan metrológico .</t>
  </si>
  <si>
    <t>El Laboratorio de aguas cuenta con una empresa asesora en cuanto a todo lo que tiene que ver con la implementación de la norma y desarrollo de actividades propias que nos puedan llevar a alcanzar la acreditación.   (ANEXO CONTRATO VIGENCIA 2023 EMPRESA ASESORA). Se está en la construcción del plan metrológico para la vigencia 2023 y se están solicitando cotizaciones para la realización de ensayos de aptitud y auditoría interna. (Aún no se cuenta con las cotizaciones).</t>
  </si>
  <si>
    <t>Del 01/01/2023 Al 30/04/2023</t>
  </si>
  <si>
    <t xml:space="preserve">Se hace seguimiento mensual, se adjuntan evidencias de avance. Mediante informes de actividades por parte de la Empresa Asesora, Informes de Avances de verificación de técnicas y asesoría continua en todo lo requerido en el área de Fisicoquímica y Microbiología. Se está en la construcción del plan metrológico para la vigencia 2023. </t>
  </si>
  <si>
    <t>Muy Alta</t>
  </si>
  <si>
    <t>Alto</t>
  </si>
  <si>
    <t>01/01/2023 Al 30/04/2023</t>
  </si>
  <si>
    <t>Se adelnataron labores precontractuales y se realizo la suscripcion del contrato de suministro de materiales para ejecucion de labores de mantenimiento y reparacion. Adjunto copia acta de inicio</t>
  </si>
  <si>
    <t xml:space="preserve">Se realizaron los mantemientos preventivos y correctivos según las programaciones como se evidencia en las bitacoras , fotografias </t>
  </si>
  <si>
    <r>
      <t>Posibilidad de suspension del servicio por falta de mantenimiento, baja presión y deshabastecimiento de los propanoductos que opera la empresa</t>
    </r>
    <r>
      <rPr>
        <sz val="12"/>
        <color indexed="8"/>
        <rFont val="Tahoma"/>
        <family val="2"/>
      </rPr>
      <t xml:space="preserve">                     </t>
    </r>
  </si>
  <si>
    <t>Se garantiza la programación del personal para coordinar los mantenimientos y/o repaciones requeridas para el correcto funcionamiento de los Sistemas de gas GLP</t>
  </si>
  <si>
    <t xml:space="preserve">Se realizaron los mantemientos preventivos y correctivos según las programaciones como se evidencia en las ordenes de trabajo , fotografias </t>
  </si>
  <si>
    <t>Del 01 de enero Al  30/04/2023</t>
  </si>
  <si>
    <t>Se realizan los diferentes mantenimientos a las plantas de tratamiento de agua potable, igualmente las reinducciones por parte del personal técnico de la oficina de plantas de tratamiento  y capacitación sobre operación, cuidado  y uso de los nuevos equipos de laboratorio</t>
  </si>
  <si>
    <t>Se realizan los diferentes mantenimientos a las plantas de tratamiento de aguas Residuales, y el seguimiento a los paramentros basicos de calidad de  los efluentes, para evidenciar el estado de funcionamiento de la planta.</t>
  </si>
  <si>
    <t xml:space="preserve"> Desconocimiento de los procesos por parte de los funcionariose insatisfacción del usuario</t>
  </si>
  <si>
    <t>Posibilidad de Insatisfaccion por parte del usuario debido al incummplimiento y/o desconocimiento  de los diferentes servicios ofrecidos  por el area de facturación desde la Sugerencia de Comercialización de Servicios y Atención al Cliente.</t>
  </si>
  <si>
    <t xml:space="preserve">1. El Subgerente de Comercializacion de Servicios y Atencion al Cliente mensualmente realiza seguimiento a cada una de las actividades desempeñadas por la subgerencia, esto a traves de informes y reuniones periodicas con los responsables de cada proceso. En algun incumplimiento se hace llamado de atencion, si este sigue presentandose se remite a control disciplinario interno. Se deja como evidencia los informes y actas de reuniones. </t>
  </si>
  <si>
    <t>Subgerente de Comercialización de Servicios y Atención al cliente, y Jefes de área</t>
  </si>
  <si>
    <t>Del 01 de Enero Al  30/04/2023</t>
  </si>
  <si>
    <t xml:space="preserve">Actas de reuniones  </t>
  </si>
  <si>
    <t>Capacitación Trabajo en equipo y Comunicación asertiva, capacitación Soluciones Efectivas</t>
  </si>
  <si>
    <t>Subgerente de Comercialización de Servicios y Atención al cliente y Oficina de Talento Humano</t>
  </si>
  <si>
    <t xml:space="preserve">Actas de reuniones, videos de constancia  </t>
  </si>
  <si>
    <t>Capacitación con oficina comercial - funcion publica, capacitación en inducción/reinducción</t>
  </si>
  <si>
    <t>Evidencias de capacitación virtual</t>
  </si>
  <si>
    <t>Seguimiento mensual al area de facturacion a traves de los informes consolidados</t>
  </si>
  <si>
    <t>Informes construidos por la jefatura de facturación (mensual)</t>
  </si>
  <si>
    <t>Se asigna a la subgerencia y área competente o al jefe de PQR's para tramitar  respuesta, a la par se carga en el semáforo (archivo excel) para controlar el proceso del cada expediente y  los tiempos de respuesta y en el Nexis para suministrar información posteriormente a los respectivos informes.</t>
  </si>
  <si>
    <t xml:space="preserve">La respuesta a las PQR se emiten directamente al correo electrónico o dirección Email que el solicitante suscribe al momento de interponer la PQR. de igual manera las resoluciones correspondientes a las respuestas   se publican en la pagina web de la entidad o se contacta al usuario mediante  llamada telefónica. </t>
  </si>
  <si>
    <t>Informe primer cuatrimestre (Mensual)</t>
  </si>
  <si>
    <t xml:space="preserve"> Posibilidad de que ocurra un daño lógico o físico o ataques informáticos en el servidor de datos que aloja la información de Acueducto y Alcantarillado y gas ocasionando pérdida total o parcial de la información de la empresa, retrasos en los demás procesos e inoperabilidad de procesos; debido a un ataque informático, Software malicioso, alteración de corriente eléctrica, inadecuada configuración por error humano involuntario</t>
  </si>
  <si>
    <t xml:space="preserve"> Instalación de Software y base de datos en servidor en la nube.             Configuración y verificación de funcionamiento optimo.  de dos equipos servidores para tener uno en funcionamiento y  respaldo en caso de  que el primero falle, y elk otro servidor NAS funciona como respaldo de información adicional en caso de perderse o dañarse algun equipo. </t>
  </si>
  <si>
    <t>Del 01/01 al 30/04 de 2023</t>
  </si>
  <si>
    <t xml:space="preserve">En el I cuatrimestre se continuo con el control  por cada Subgerencia u oficina de los Backups o copias de seguridad. El ingeniero ha realizado configuraciones donde se conectan los equipos a la NAS para respaldo de información. </t>
  </si>
  <si>
    <t>Para este I cuatrimestre se continua con los Backups o copias de seguridad, apoyandose tambien en la           Consola de antivirus donde se muestra la administración y reportes del virus.              Politicas de uso adecuado de los equipos, habilitacion de credenciales de acceso con usuarios limitados en todos los equipos de la entidad</t>
  </si>
  <si>
    <t>1. Responsable: Tecnico Operativo                                      2. Periodo: Semanal, Mensual, Trimestral, Semestral y Anual.  Realizara los cargues                               3. Proposito: Cumplir con la informacion veraz y oportuna a la superintendencia de servicios pùblicos a traves del SUI y cumplir con los procesos y procedimientos para dar tramite y cierre a los proyectos de regalias a traves de Gesproy.                                                 4. Control: verificacion constante de los estados de reporte, certificados, y pendientes y asignarlos a cada subgerencia u oficina encargada. Para caso de gesproy realizar los procesos de programacion, contratacion y ejecucion en las fechas reales.                              5. Desviacion: En caso de no realizar el reporte de la informacion o en caso de no reportar verazmente, podria estar sujeto a sanciones por parte de la superservicios, asi tambien en caso de no realizar los avances de proyecto en gesproy se vera afectada la calificacion IGBR.                             6. Soportes: se puede ingresar a la plataforma SUI y realizar la respectiva verificacion de los reportes en estado pendiente y certificados.  Para el caso de gesproy se puede ingresar a la plataforma y consiltar el IGBR de la entidad</t>
  </si>
  <si>
    <t>Para el SUI, se realizo un seguimiento al estado de reportes pendientes y se envio a cada Subgerencia para dar aviso del estado pendiente de algunos reportes así como las fechas de vencimiento, para el caso de GESPROY se adelantaron reuniones con funcionarios del Departamento Nacional de Planeación DNP a fin de cerrar los proyectos.</t>
  </si>
  <si>
    <t xml:space="preserve">El Tesorero General de la entidad, revisa diariamente los ingresos en bancos para su respectivo registro en libros contables. Si quien realizó el giro no informa con que está relacionado su pago, se comunica con la entidad que realizó el giro para que esté en el informe lo relacionado con el pago, con el fin de poder afectar el ingreso según corresponda </t>
  </si>
  <si>
    <t xml:space="preserve">El Tesorero General de la entidad revisa diariamente los pagos. en caso de que no realicen el respectivo reporte, se comunica con la entidad que realizó el giro para que esté en el informe lo relacionado con el pago, con el fin de poder afectar el ingreso según corresponda 
</t>
  </si>
  <si>
    <t>Tesorero General</t>
  </si>
  <si>
    <t>Diariamente El Tesorero General consulta los saldos de bancos de acuerdo a los recaudos para así revisar si alguna entidad no presento el reporte. Seguidamente se comunica con las entidades pendientes por reportar los pagos vía telefonica. De no ser atendiada acude a solicitar respectivo reporte por medio de correo electronico</t>
  </si>
  <si>
    <t>El Tesorero General, mensualmente descarga los extractos de cada banco, éstos son enviados a Contabilidad donde se realizan las conciliaciones  bancarias a fin de revisar si se encuentra en ellas partidas conciliatorias por valores pendientes por identificar y/o error en el registro de ingresos-egresos con el fin de tener todas las cuentas bancarias de la entidad debidamente conciliadas. Cuando se presentan partidas conciliatorias se hace necesario verificar los ingresos-egresos para realizar las correcciones del caso</t>
  </si>
  <si>
    <t xml:space="preserve">El Tesorero General diariamente se encarga de revisar el ingreso obtenido en el banco, para así realizar el respectivo cruce con el reporte y soportes de rigor de  Comercialización y Servicio al Cliente.  Despues se realizan conciliaciones periódicas. </t>
  </si>
  <si>
    <t>El Tesorero General diariamente revisa las plataformas de los bancos comparando los ingresos en el programa contable de la entidad de E.P.Q si evidencia que algun ingreso se realizo de forma incorrecta, procede a comunicarse con el área de Contabilidad para realizar los respectivos ajustes. Para este cuatrimestre se maneja el nuevo formato de conciliación.</t>
  </si>
  <si>
    <t xml:space="preserve">El Jefe de Oficina -Tesorero General, diariamente revisa el excel que maneja con los ingresos y egresos de la entidad, a fin de evitar realizar sobregiros, en las transferencias realizadas, con el fin de llevar un buen manejo en las cuentas bancarias de la entidad. En caso de ver la posibilidad de presentarse un sobregiro al realizar una transferencia informar al Gerente para generar otra opcion del pago. </t>
  </si>
  <si>
    <t xml:space="preserve">El Tesorero General diariamente se encarga de revisar el Excel con los ingresos y egresos de la Entidad, para así evitar un sobre-giro al momento de realizar una transferencia. </t>
  </si>
  <si>
    <t>El Tesorero General diariamente revisa las plataformas de los bancos comparando los ingresos en el programa contable de la entidad de E.P.Q para evitar sobre-giros</t>
  </si>
  <si>
    <t xml:space="preserve">Posibilidad de no contar con los recursos presupuestales requeridos para la prestación de los servicios técnicos y administrativos de acuerdo a las necesidades de EPQ. Lo que podría conllevar a la  toma de decisiones inadecuadas por parte de la junta directiva y la gerencia; afectando al presupuesto para la siguiente vigencia.   </t>
  </si>
  <si>
    <t xml:space="preserve">Posibilidad de que ocurra modificaciones y traslados presupuestales indebidos ocasionando  información  presupuestal deficiente, inoportuna y poco confiable pudiendo generar sanciones; debido a la inestabilidad del sistema aplicado, que genera cifras dudosas en los resultados, por tanto no hay conciliación oportuna para los informes. </t>
  </si>
  <si>
    <t>Se ha realizado un registro  mensual de las informacion equivocada que ha generado el sistema. COMO NOS ENCONTRAMOS EN EL PROCESO DE ACOPLAMIENTO AL SISTEMA NEXIS, actualmente estamos realizando control de prueba y error.</t>
  </si>
  <si>
    <t xml:space="preserve">Posibilidad de realizar el  Suministro de Información inconsistente e inoportuna; o no presentación de informes de ley, ocasionando Sanciones para la empresa, 
malas decisiones por datos presupuestales confusos e informes deficiente, debido al no cumplimiento con las fechas estipuladas por los entes de control, la subgerencia o la alta gerencia de los documentos requeridos, Brindar información equivocada. </t>
  </si>
  <si>
    <t>El jefe de Oficina presenta los informes en las fechas correspondientes solicitados por los entes de contro</t>
  </si>
  <si>
    <t>Jefe de Oficina de Presupuesto</t>
  </si>
  <si>
    <t>El jefe de Oficina de Presupuesto revisa constantemente el cronograma de fechas para presentar: en enero, febrero, marzo y abril informe de ejecucion presupuestal; en abril se presento el chip (CUIPO),  Informe de ejecución presupuestal, Informe trimestral junta de socios, Informe MIPG Planeación, Informe cuatrimestral matriz de riesgos.SIA Observa donde se le da inicio a los saldos iniciales del presupuesto en la plataforma: en los meses de enero, febrero, marzo y abril se presento el informe CASCADA; en el mes de abril se presento el chip del trimestre enero, febrero y marzo.</t>
  </si>
  <si>
    <t xml:space="preserve"> Posibilidad de expedir certificados   de disponibilidad presupuestal y registros presupuestales para  legalizar hechos cumplidos generando el no cumplimiento con el principio de planeación, debido a la mala planeación al momento de reportar las necesidades a la Oficina de Presupuesto.</t>
  </si>
  <si>
    <t>El Jefe de Oficina informará a la Subgerencias y/o Oficinas correspondiente, para hacer las correcciones pertinentes.</t>
  </si>
  <si>
    <t>Todas las Subgerencias y/o Oficinas y el Jefe de Oficina de Presupuesto</t>
  </si>
  <si>
    <t>El software de presupueto no permite generar Certificado de disponibilidad  por valores superiores al valor presupuestado. Se instalo el nuevo Software, el cual facilita general dichas solicitudes y llevar un mejor control de estos.  Se realiza control consultando las ejecuciones presupuestales y revisar los saldos de los rubros.</t>
  </si>
  <si>
    <t>El Jefe de Oficina  del área de contabilidad realiza cronograma anual de todas las fechas de vencimiento de los diferentes informes y declaraciones a cargo del area contable de la empresa,buscando con ello evitar sanciones para la entidad; para lo cual realizara seguimiento mensual de cada una de las actividades establecidas y su respectivo cumplimiento. Las evidencias reposaran en los informes y declaraciones.</t>
  </si>
  <si>
    <t>El Jefe de Oficina llevara el control mensual según el Cronograma, para rendir a tiempo los informes pertinentes.</t>
  </si>
  <si>
    <t>Jefe de Oficina de Contabilidad</t>
  </si>
  <si>
    <t>En este cuatrimestre se presentaron los siguientes informes: Retefuente de enero, febrero y marzo, Declaración de Renta, Declaración de Industria y Comercio, Renovacón de matricula mercantil, Rendición de la cuenta, Deuda Pública primer trimestre, CHIP primer trimestre,</t>
  </si>
  <si>
    <t>Generación de información  financiera que no refleja la realidad económica de la entidad, Sanciones y multas, Pérdida de recursos Monetario.</t>
  </si>
  <si>
    <t xml:space="preserve"> Posibilidad de obtener deficiencia en la conciliación entre áreas, generando información financiera que no refleja la realidad económica de la entidad, debido  a falta de comunicación entre las áreas o deficiencia en el Software aplicado. </t>
  </si>
  <si>
    <t>El Jefe de Oficina de Contabilidad realizará conciliaciones bancarias de la mano con la Oficina de Gestión Administrativa de manera mensual, para lo cual se deja reporte de dichas conciliaciones en los formatos establecidos para este fin, adicional se pone en conocimiento de la tesoreria general y de la oficina de Gestión Administrativa de las diferencias detectadas con el fin de que sean corregidas, ajustadas o justificadas</t>
  </si>
  <si>
    <t xml:space="preserve">Se realizó un control mensual (enero, febrero, marzo y abril) de las conciliaciones bancarias  con almacen. Dejando como evidencia dichos reportes </t>
  </si>
  <si>
    <t>El PU de contabilidad realiza las causaciones diariamente o cuando lleguen por parte de cada uno de los supervisores, y el Jefe de la Ofina de Contabilidad realizará revisión a todas las causaciones, verificando que tengan todos los descuentos establecidos como lo es estampillas, retenciones y demas, y firmara dichos documentos en señal que estan correctos, con el fin de que la tesoreria General efectue el pago correspondiente. dichas evidencias reposaran en los expedientes de Tesoreria General.</t>
  </si>
  <si>
    <t>El Profesional Universitario realiza la respectiva nota contable y el debido cobro de los descuentos a cada persona.</t>
  </si>
  <si>
    <t>Se realiza la respectiva nota contable y el debido cobro de los descuento a cada cuenta, con su respectiva lista de chequeo, y el Contador revisa y constata con el sistema antes de firmar</t>
  </si>
  <si>
    <t>Fallas en el sistema que permite la realizacion de la facturación</t>
  </si>
  <si>
    <t>Error manual al momento de realizar el proceso de facturación</t>
  </si>
  <si>
    <t>Posibilidad de afectación a los usuarios por una incorrecta facturación debido al cobro por consumo que se realiza de manera mensual</t>
  </si>
  <si>
    <t xml:space="preserve">1. El Subgerente de Comercializacion de Servicios y Atencion al Cliente mensualmente realiza seguimiento a cada una de las actividades desempeñadas por la subgerencia, esto a traves de informes y reuniones periodicas con los responsables de cada proceso. En algun incumplimiento se hace llamado de atencion, si este sigue presentandose se remite a control interno disciplinario. Se deja como evidencia los informes y actas de reuniones. </t>
  </si>
  <si>
    <t>Seguimiento de facturación y recaudo para el adecuado cumplimiento del proceso</t>
  </si>
  <si>
    <t>Subgerente de Comercialización de Servicios y Atención al Cliente, jefe de facturación</t>
  </si>
  <si>
    <t>Desde 01 de enero a 30 de abril 2023</t>
  </si>
  <si>
    <t xml:space="preserve">Certificado facturacion y recaudo </t>
  </si>
  <si>
    <t>Fallas en el sistema que permite la realizacion de cobro de cartera</t>
  </si>
  <si>
    <t>Error manual al momento de realizar el proceso de cobro de cartera</t>
  </si>
  <si>
    <t>Posibilidad de afectar el proceso de recuperación de cartera con relación a la prescripción de las deudas existentes en la entidad</t>
  </si>
  <si>
    <t>Seguimiento de cartera en tema de facturación y cobro por medio del sistema y lider</t>
  </si>
  <si>
    <t>Subgerente de Comercialización de Servicios y Atención al Cliente, jefe de facturación y profesional universitario de cartera</t>
  </si>
  <si>
    <t>Listado de facturacion y cobro de cartera</t>
  </si>
  <si>
    <t xml:space="preserve">Inadecuado desarrollo de las actividades de cobro, financiacion, perdidas, etc relacionados con el recaudo </t>
  </si>
  <si>
    <t xml:space="preserve">Posibilidad de disminución del recaudo mensual debido al desarrollo incorrecto de los procesos que hacen parte del área comercial </t>
  </si>
  <si>
    <t xml:space="preserve">RIESGOS FISCALES - SUBGERENCIA DE COMERCIALIZACIÓN DE SERVICIOS Y ATENCIÓN AL CLIENTE  (OFICINA DE FACTURACIÓN Y COBRO PERSUASIVO) </t>
  </si>
  <si>
    <r>
      <rPr>
        <b/>
        <sz val="10"/>
        <color indexed="53"/>
        <rFont val="Tahoma"/>
        <family val="2"/>
      </rPr>
      <t xml:space="preserve">*Nota: </t>
    </r>
    <r>
      <rPr>
        <sz val="10"/>
        <color indexed="8"/>
        <rFont val="Tahoma"/>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</si>
  <si>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r>
      <t xml:space="preserve">En la pagina de EPQ en el link </t>
    </r>
    <r>
      <rPr>
        <b/>
        <sz val="10"/>
        <color indexed="8"/>
        <rFont val="Tahoma"/>
        <family val="2"/>
      </rPr>
      <t xml:space="preserve">https://www.epq.gov.co/images/control%20interno/2023/auditoria_basada_en_riesgos.pdfl se encuentra publicado el plan de accion y el plan de auditorias vigencia 2023 </t>
    </r>
    <r>
      <rPr>
        <sz val="10"/>
        <color indexed="8"/>
        <rFont val="Tahoma"/>
        <family val="2"/>
      </rPr>
      <t xml:space="preserve">de la oficina Asesora  de control interno asi como los  los informes realizados asi: </t>
    </r>
    <r>
      <rPr>
        <b/>
        <sz val="10"/>
        <color indexed="8"/>
        <rFont val="Tahoma"/>
        <family val="2"/>
      </rPr>
      <t xml:space="preserve"> informe de control interno contable  </t>
    </r>
    <r>
      <rPr>
        <sz val="10"/>
        <color indexed="8"/>
        <rFont val="Tahoma"/>
        <family val="2"/>
      </rPr>
      <t xml:space="preserve">https://www.epq.gov.co/images/control%20interno/2023/Informe_de_Control_Interno_Contable_2022.pdf-                                                             </t>
    </r>
    <r>
      <rPr>
        <b/>
        <sz val="10"/>
        <color indexed="8"/>
        <rFont val="Tahoma"/>
        <family val="2"/>
      </rPr>
      <t xml:space="preserve">informe de software legal </t>
    </r>
    <r>
      <rPr>
        <sz val="10"/>
        <color indexed="8"/>
        <rFont val="Tahoma"/>
        <family val="2"/>
      </rPr>
      <t xml:space="preserve">https://www.epq.gov.co/images/control%20interno/2023/Certificado.pdf-                                         </t>
    </r>
    <r>
      <rPr>
        <b/>
        <sz val="10"/>
        <color indexed="8"/>
        <rFont val="Tahoma"/>
        <family val="2"/>
      </rPr>
      <t>informe de austeridad del gasto 4 trimestre de 2022</t>
    </r>
    <r>
      <rPr>
        <sz val="10"/>
        <color indexed="8"/>
        <rFont val="Tahoma"/>
        <family val="2"/>
      </rPr>
      <t xml:space="preserve"> se hizo en el mes de enero de 2023 https://www.epq.gov.co/images/control%20interno/2023/INFORME_AUSTERIDAD_final_CUARTO_TRIMESTRE_2022.pdf.-.-                                                          </t>
    </r>
    <r>
      <rPr>
        <b/>
        <sz val="10"/>
        <color indexed="8"/>
        <rFont val="Tahoma"/>
        <family val="2"/>
      </rPr>
      <t xml:space="preserve">plan anticorrupcion y atencion del ciudadano que se realizo en el mes de enero de 2023 </t>
    </r>
    <r>
      <rPr>
        <sz val="10"/>
        <color indexed="8"/>
        <rFont val="Tahoma"/>
        <family val="2"/>
      </rPr>
      <t>-https://www.epq.gov.co/index.php/es/transparencia-y-acceso-a-la-informacion/informes-de-gestion-evaluacion-y-auditoria.html .-.-.-.</t>
    </r>
    <r>
      <rPr>
        <b/>
        <sz val="10"/>
        <color indexed="8"/>
        <rFont val="Tahoma"/>
        <family val="2"/>
      </rPr>
      <t xml:space="preserve">,                                                        informe de PQR se realizo en el mes de enero de 2023 </t>
    </r>
    <r>
      <rPr>
        <sz val="10"/>
        <color indexed="8"/>
        <rFont val="Tahoma"/>
        <family val="2"/>
      </rPr>
      <t xml:space="preserve"> https://www.epq.gov.co/images/control%20interno/2023/1.informe_pqr_segundo_semestre_2022_-_copia_-_copia.pdf.---                                                  </t>
    </r>
    <r>
      <rPr>
        <b/>
        <sz val="10"/>
        <color indexed="8"/>
        <rFont val="Tahoma"/>
        <family val="2"/>
      </rPr>
      <t xml:space="preserve"> informe de riesgos de corrupcion que se realizo en el mes de enero de 2023 </t>
    </r>
    <r>
      <rPr>
        <sz val="10"/>
        <color indexed="8"/>
        <rFont val="Tahoma"/>
        <family val="2"/>
      </rPr>
      <t>https://www.epq.gov.co/images/control%20interno/2023/septiembre_-_diciembre_20222.pdf</t>
    </r>
    <r>
      <rPr>
        <b/>
        <sz val="10"/>
        <color indexed="8"/>
        <rFont val="Tahoma"/>
        <family val="2"/>
      </rPr>
      <t xml:space="preserve"> informe de riesgos de corrupcio</t>
    </r>
    <r>
      <rPr>
        <sz val="10"/>
        <color indexed="8"/>
        <rFont val="Tahoma"/>
        <family val="2"/>
      </rPr>
      <t xml:space="preserve">n que se elaboro en el mes de abril de 2023 se enceuntra publicado en la pagina web de EPQ- en el mes de abril se realizo la auditoria al proceso secretaria general de acuerdo al plan de auditoria aprobado por le comite coordinador de contraol interno  </t>
    </r>
  </si>
  <si>
    <t xml:space="preserve">Se presenta informe y se socializo a la Junta Directiva , dando trámite al
compromiso adquirido por el Gerente General de
Empresas Públicas del Quindío, ante la junta
directiva, dando a conocer los traslados realizados
por la empresa para el primer trimestre del año
2023. Los traslados se encuentran en la debida resolución con aprobación de Gerente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</si>
</sst>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8" x14ac:knownFonts="1">
    <font>
      <sz val="11"/>
      <color theme="1"/>
      <name val="Calibri"/>
      <family val="2"/>
      <scheme val="minor"/>
    </font>
    <font>
      <sz val="11"/>
      <color theme="1"/>
      <name val="Calibri"/>
      <family val="2"/>
      <scheme val="minor"/>
    </font>
    <font>
      <b/>
      <sz val="12"/>
      <color theme="1"/>
      <name val="Tahoma"/>
      <family val="2"/>
    </font>
    <font>
      <sz val="12"/>
      <color theme="1"/>
      <name val="Tahoma"/>
      <family val="2"/>
    </font>
    <font>
      <sz val="12"/>
      <name val="Tahoma"/>
      <family val="2"/>
    </font>
    <font>
      <sz val="11"/>
      <color theme="1"/>
      <name val="Tahoma"/>
      <family val="2"/>
    </font>
    <font>
      <sz val="11"/>
      <name val="Tahoma"/>
      <family val="2"/>
    </font>
    <font>
      <b/>
      <sz val="11"/>
      <name val="Tahoma"/>
      <family val="2"/>
    </font>
    <font>
      <b/>
      <sz val="11"/>
      <color theme="1"/>
      <name val="Tahoma"/>
      <family val="2"/>
    </font>
    <font>
      <sz val="11"/>
      <color indexed="8"/>
      <name val="Tahoma"/>
      <family val="2"/>
    </font>
    <font>
      <sz val="11"/>
      <color indexed="10"/>
      <name val="Tahoma"/>
      <family val="2"/>
    </font>
    <font>
      <b/>
      <sz val="9"/>
      <color indexed="81"/>
      <name val="Tahoma"/>
      <family val="2"/>
    </font>
    <font>
      <sz val="9"/>
      <color indexed="81"/>
      <name val="Tahoma"/>
      <family val="2"/>
    </font>
    <font>
      <sz val="12"/>
      <color indexed="8"/>
      <name val="Tahoma"/>
      <family val="2"/>
    </font>
    <font>
      <sz val="10"/>
      <color theme="1"/>
      <name val="Tahoma"/>
      <family val="2"/>
    </font>
    <font>
      <b/>
      <sz val="10"/>
      <color indexed="53"/>
      <name val="Tahoma"/>
      <family val="2"/>
    </font>
    <font>
      <sz val="10"/>
      <color indexed="8"/>
      <name val="Tahoma"/>
      <family val="2"/>
    </font>
    <font>
      <b/>
      <sz val="10"/>
      <color indexed="8"/>
      <name val="Tahom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s>
  <cellStyleXfs count="2">
    <xf numFmtId="0" fontId="0" fillId="0" borderId="0"/>
    <xf numFmtId="9" fontId="1" fillId="0" borderId="0" applyFont="0" applyFill="0" applyBorder="0" applyAlignment="0" applyProtection="0"/>
  </cellStyleXfs>
  <cellXfs count="180">
    <xf numFmtId="0" fontId="0" fillId="0" borderId="0" xfId="0"/>
    <xf numFmtId="0" fontId="2" fillId="3" borderId="7" xfId="0" applyFont="1" applyFill="1" applyBorder="1" applyAlignment="1">
      <alignment horizontal="center" vertical="center" textRotation="90"/>
    </xf>
    <xf numFmtId="9" fontId="3" fillId="0" borderId="7" xfId="0" applyNumberFormat="1" applyFont="1" applyBorder="1" applyAlignment="1" applyProtection="1">
      <alignment horizontal="center" vertical="top"/>
      <protection hidden="1"/>
    </xf>
    <xf numFmtId="0" fontId="2" fillId="0" borderId="7" xfId="0" applyFont="1" applyBorder="1" applyAlignment="1" applyProtection="1">
      <alignment horizontal="center" vertical="top" textRotation="90"/>
      <protection hidden="1"/>
    </xf>
    <xf numFmtId="0" fontId="7" fillId="0" borderId="7" xfId="0" applyFont="1" applyFill="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locked="0"/>
    </xf>
    <xf numFmtId="0" fontId="7"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xf>
    <xf numFmtId="9" fontId="6" fillId="0" borderId="7" xfId="0" applyNumberFormat="1" applyFont="1" applyBorder="1" applyAlignment="1" applyProtection="1">
      <alignment horizontal="center" vertical="top"/>
      <protection hidden="1"/>
    </xf>
    <xf numFmtId="0" fontId="7" fillId="0" borderId="7" xfId="0" applyFont="1" applyFill="1" applyBorder="1" applyAlignment="1" applyProtection="1">
      <alignment horizontal="center" vertical="top" textRotation="90" wrapText="1"/>
      <protection hidden="1"/>
    </xf>
    <xf numFmtId="0" fontId="7"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center" vertical="top"/>
    </xf>
    <xf numFmtId="9" fontId="5" fillId="0" borderId="7" xfId="0" applyNumberFormat="1" applyFont="1" applyBorder="1" applyAlignment="1" applyProtection="1">
      <alignment horizontal="center" vertical="top"/>
      <protection hidden="1"/>
    </xf>
    <xf numFmtId="0" fontId="8" fillId="0" borderId="7" xfId="0" applyFont="1" applyFill="1" applyBorder="1" applyAlignment="1" applyProtection="1">
      <alignment horizontal="center" vertical="top" textRotation="90" wrapText="1"/>
      <protection hidden="1"/>
    </xf>
    <xf numFmtId="0" fontId="8"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center" vertical="center" wrapText="1"/>
      <protection locked="0"/>
    </xf>
    <xf numFmtId="14" fontId="5" fillId="0" borderId="7" xfId="0" applyNumberFormat="1" applyFont="1" applyBorder="1" applyAlignment="1" applyProtection="1">
      <alignment horizontal="center" vertical="center" wrapText="1"/>
      <protection locked="0"/>
    </xf>
    <xf numFmtId="0" fontId="8" fillId="0" borderId="7" xfId="0" applyFont="1" applyFill="1" applyBorder="1" applyAlignment="1" applyProtection="1">
      <alignment vertical="top" wrapText="1"/>
      <protection hidden="1"/>
    </xf>
    <xf numFmtId="9" fontId="5" fillId="0" borderId="7" xfId="0" applyNumberFormat="1" applyFont="1" applyBorder="1" applyAlignment="1" applyProtection="1">
      <alignment vertical="top" wrapText="1"/>
      <protection hidden="1"/>
    </xf>
    <xf numFmtId="9" fontId="5" fillId="0" borderId="7" xfId="0" applyNumberFormat="1" applyFont="1" applyBorder="1" applyAlignment="1" applyProtection="1">
      <alignment vertical="top" wrapText="1"/>
      <protection locked="0"/>
    </xf>
    <xf numFmtId="0" fontId="8" fillId="0" borderId="7" xfId="0" applyFont="1" applyBorder="1" applyAlignment="1" applyProtection="1">
      <alignment vertical="top"/>
      <protection hidden="1"/>
    </xf>
    <xf numFmtId="0" fontId="5" fillId="2" borderId="7" xfId="0" applyFont="1" applyFill="1" applyBorder="1" applyAlignment="1" applyProtection="1">
      <alignment horizontal="center" vertical="top"/>
    </xf>
    <xf numFmtId="0" fontId="5" fillId="2" borderId="7" xfId="0" applyFont="1" applyFill="1" applyBorder="1" applyAlignment="1">
      <alignment horizontal="left" vertical="top" wrapText="1"/>
    </xf>
    <xf numFmtId="0" fontId="2" fillId="0" borderId="7" xfId="0" applyFont="1" applyBorder="1" applyAlignment="1" applyProtection="1">
      <alignment horizontal="center" vertical="top" textRotation="90" wrapText="1"/>
      <protection hidden="1"/>
    </xf>
    <xf numFmtId="0" fontId="6" fillId="2" borderId="7" xfId="0" applyFont="1" applyFill="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14" fontId="6" fillId="2" borderId="7" xfId="0" applyNumberFormat="1" applyFont="1" applyFill="1" applyBorder="1" applyAlignment="1" applyProtection="1">
      <alignment horizontal="center" vertical="center"/>
      <protection locked="0"/>
    </xf>
    <xf numFmtId="0" fontId="6" fillId="2" borderId="7" xfId="0" applyFont="1" applyFill="1" applyBorder="1" applyAlignment="1">
      <alignment horizontal="center" vertical="top" wrapText="1"/>
    </xf>
    <xf numFmtId="0" fontId="6"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horizontal="justify" vertical="top" wrapText="1"/>
      <protection locked="0"/>
    </xf>
    <xf numFmtId="0" fontId="5" fillId="2" borderId="7" xfId="0" applyFont="1" applyFill="1" applyBorder="1" applyAlignment="1" applyProtection="1">
      <alignment horizontal="center" vertical="top"/>
      <protection hidden="1"/>
    </xf>
    <xf numFmtId="0" fontId="5" fillId="2" borderId="7" xfId="0" applyFont="1" applyFill="1" applyBorder="1" applyAlignment="1" applyProtection="1">
      <alignment horizontal="center" vertical="top" textRotation="90"/>
      <protection locked="0"/>
    </xf>
    <xf numFmtId="9" fontId="5" fillId="2" borderId="7" xfId="0" applyNumberFormat="1" applyFont="1" applyFill="1" applyBorder="1" applyAlignment="1" applyProtection="1">
      <alignment horizontal="center" vertical="top"/>
      <protection hidden="1"/>
    </xf>
    <xf numFmtId="164" fontId="5" fillId="2" borderId="7" xfId="1" applyNumberFormat="1" applyFont="1" applyFill="1" applyBorder="1" applyAlignment="1">
      <alignment horizontal="center" vertical="top"/>
    </xf>
    <xf numFmtId="0" fontId="8" fillId="2" borderId="7" xfId="0" applyFont="1" applyFill="1" applyBorder="1" applyAlignment="1" applyProtection="1">
      <alignment horizontal="center" vertical="top" textRotation="90" wrapText="1"/>
      <protection hidden="1"/>
    </xf>
    <xf numFmtId="0" fontId="8" fillId="2" borderId="7" xfId="0" applyFont="1" applyFill="1" applyBorder="1" applyAlignment="1" applyProtection="1">
      <alignment horizontal="center" vertical="top" textRotation="90"/>
      <protection hidden="1"/>
    </xf>
    <xf numFmtId="0" fontId="6" fillId="2" borderId="7" xfId="0" applyFont="1" applyFill="1" applyBorder="1" applyAlignment="1" applyProtection="1">
      <alignment horizontal="center" vertical="top" textRotation="90"/>
      <protection locked="0"/>
    </xf>
    <xf numFmtId="0" fontId="6" fillId="2" borderId="7" xfId="0" applyFont="1" applyFill="1" applyBorder="1" applyAlignment="1" applyProtection="1">
      <alignment horizontal="center" vertical="top" wrapText="1"/>
      <protection locked="0"/>
    </xf>
    <xf numFmtId="14" fontId="6" fillId="2" borderId="7" xfId="0" applyNumberFormat="1" applyFont="1" applyFill="1" applyBorder="1" applyAlignment="1" applyProtection="1">
      <alignment horizontal="center" vertical="top"/>
      <protection locked="0"/>
    </xf>
    <xf numFmtId="0" fontId="6" fillId="2" borderId="7" xfId="0" applyFont="1" applyFill="1" applyBorder="1" applyAlignment="1" applyProtection="1">
      <alignment horizontal="center" vertical="top"/>
      <protection locked="0"/>
    </xf>
    <xf numFmtId="0" fontId="5" fillId="0" borderId="7" xfId="0" applyFont="1" applyBorder="1" applyAlignment="1" applyProtection="1">
      <alignment horizontal="center" vertical="center"/>
      <protection hidden="1"/>
    </xf>
    <xf numFmtId="0" fontId="5" fillId="2" borderId="7" xfId="0" applyFont="1" applyFill="1" applyBorder="1" applyAlignment="1">
      <alignment vertical="center" wrapText="1"/>
    </xf>
    <xf numFmtId="0" fontId="5" fillId="0" borderId="7" xfId="0" applyFont="1" applyBorder="1" applyAlignment="1">
      <alignment horizontal="center" vertical="center"/>
    </xf>
    <xf numFmtId="0" fontId="5" fillId="0" borderId="0" xfId="0" applyFont="1"/>
    <xf numFmtId="0" fontId="8" fillId="0" borderId="0" xfId="0" applyFont="1" applyAlignment="1">
      <alignment horizontal="left" vertical="center"/>
    </xf>
    <xf numFmtId="0" fontId="6" fillId="2" borderId="7" xfId="0" applyFont="1" applyFill="1" applyBorder="1" applyAlignment="1" applyProtection="1">
      <alignment vertical="top" wrapText="1"/>
      <protection locked="0"/>
    </xf>
    <xf numFmtId="0" fontId="5" fillId="2" borderId="7" xfId="0" applyFont="1" applyFill="1" applyBorder="1" applyAlignment="1">
      <alignment horizontal="center" vertical="top"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wrapText="1"/>
      <protection hidden="1"/>
    </xf>
    <xf numFmtId="0" fontId="5" fillId="0" borderId="7" xfId="0" applyFont="1" applyBorder="1" applyAlignment="1" applyProtection="1">
      <alignment horizontal="center" vertical="center"/>
    </xf>
    <xf numFmtId="0" fontId="8" fillId="0" borderId="7" xfId="0" applyFont="1" applyBorder="1" applyAlignment="1" applyProtection="1">
      <alignment horizontal="center" vertical="top"/>
      <protection hidden="1"/>
    </xf>
    <xf numFmtId="0" fontId="5" fillId="2" borderId="7" xfId="0" applyFont="1" applyFill="1" applyBorder="1" applyAlignment="1" applyProtection="1">
      <alignment horizontal="center" vertical="center"/>
    </xf>
    <xf numFmtId="0" fontId="5" fillId="2" borderId="7"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hidden="1"/>
    </xf>
    <xf numFmtId="0" fontId="8" fillId="2" borderId="7" xfId="0" applyFont="1" applyFill="1" applyBorder="1" applyAlignment="1" applyProtection="1">
      <alignment horizontal="center" vertical="top"/>
      <protection hidden="1"/>
    </xf>
    <xf numFmtId="0" fontId="5" fillId="2" borderId="7" xfId="0" applyFont="1" applyFill="1" applyBorder="1" applyAlignment="1" applyProtection="1">
      <alignment horizontal="justify" vertical="top" wrapText="1"/>
      <protection locked="0"/>
    </xf>
    <xf numFmtId="0" fontId="6" fillId="2" borderId="7" xfId="0" applyFont="1" applyFill="1" applyBorder="1" applyAlignment="1" applyProtection="1">
      <alignment horizontal="center" vertical="top"/>
      <protection hidden="1"/>
    </xf>
    <xf numFmtId="0" fontId="3" fillId="2" borderId="7" xfId="0" applyFont="1" applyFill="1" applyBorder="1" applyAlignment="1" applyProtection="1">
      <alignment horizontal="center" vertical="top" textRotation="90"/>
      <protection locked="0"/>
    </xf>
    <xf numFmtId="9" fontId="6" fillId="2" borderId="7" xfId="0" applyNumberFormat="1" applyFont="1" applyFill="1" applyBorder="1" applyAlignment="1" applyProtection="1">
      <alignment horizontal="center" vertical="top"/>
      <protection hidden="1"/>
    </xf>
    <xf numFmtId="164" fontId="6" fillId="2" borderId="7" xfId="1" applyNumberFormat="1" applyFont="1" applyFill="1" applyBorder="1" applyAlignment="1">
      <alignment horizontal="center" vertical="top"/>
    </xf>
    <xf numFmtId="0" fontId="7" fillId="2" borderId="7" xfId="0" applyFont="1" applyFill="1" applyBorder="1" applyAlignment="1" applyProtection="1">
      <alignment horizontal="center" vertical="top" textRotation="90" wrapText="1"/>
      <protection hidden="1"/>
    </xf>
    <xf numFmtId="0" fontId="7" fillId="2" borderId="7" xfId="0" applyFont="1" applyFill="1" applyBorder="1" applyAlignment="1" applyProtection="1">
      <alignment horizontal="center" vertical="top" textRotation="90"/>
      <protection hidden="1"/>
    </xf>
    <xf numFmtId="0" fontId="3" fillId="2" borderId="7" xfId="0" applyFont="1" applyFill="1" applyBorder="1" applyAlignment="1" applyProtection="1">
      <alignment horizontal="center" vertical="top" wrapText="1"/>
      <protection locked="0"/>
    </xf>
    <xf numFmtId="14" fontId="6" fillId="2" borderId="7" xfId="0" applyNumberFormat="1"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protection locked="0"/>
    </xf>
    <xf numFmtId="9" fontId="5" fillId="2" borderId="7" xfId="0" applyNumberFormat="1" applyFont="1" applyFill="1" applyBorder="1" applyAlignment="1" applyProtection="1">
      <alignment horizontal="center" vertical="top" wrapText="1"/>
      <protection locked="0"/>
    </xf>
    <xf numFmtId="14" fontId="6" fillId="2" borderId="7" xfId="0"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5" fillId="2" borderId="7" xfId="0" applyFont="1" applyFill="1" applyBorder="1" applyAlignment="1">
      <alignment horizontal="center" vertical="center" wrapText="1"/>
    </xf>
    <xf numFmtId="0" fontId="5" fillId="2" borderId="7" xfId="0" applyFont="1" applyFill="1" applyBorder="1" applyAlignment="1" applyProtection="1">
      <alignment vertical="top" wrapText="1"/>
      <protection locked="0"/>
    </xf>
    <xf numFmtId="0" fontId="5" fillId="2" borderId="7" xfId="0" applyFont="1" applyFill="1" applyBorder="1" applyAlignment="1" applyProtection="1">
      <alignment vertical="top"/>
    </xf>
    <xf numFmtId="0" fontId="5" fillId="2" borderId="7" xfId="0" applyFont="1" applyFill="1" applyBorder="1" applyAlignment="1" applyProtection="1">
      <alignment vertical="top"/>
      <protection locked="0"/>
    </xf>
    <xf numFmtId="0" fontId="6" fillId="2" borderId="7" xfId="0" applyFont="1" applyFill="1" applyBorder="1" applyAlignment="1" applyProtection="1">
      <alignment horizontal="center" vertical="top"/>
    </xf>
    <xf numFmtId="0" fontId="5" fillId="2" borderId="7" xfId="0" applyFont="1" applyFill="1" applyBorder="1" applyAlignment="1" applyProtection="1">
      <alignment horizontal="center" vertical="top" wrapText="1"/>
      <protection hidden="1"/>
    </xf>
    <xf numFmtId="0" fontId="3" fillId="2" borderId="7" xfId="0" applyFont="1" applyFill="1" applyBorder="1" applyAlignment="1" applyProtection="1">
      <alignment horizontal="center" vertical="center"/>
      <protection hidden="1"/>
    </xf>
    <xf numFmtId="9" fontId="3" fillId="2" borderId="7" xfId="0" applyNumberFormat="1" applyFont="1" applyFill="1" applyBorder="1" applyAlignment="1" applyProtection="1">
      <alignment horizontal="center" vertical="top"/>
      <protection hidden="1"/>
    </xf>
    <xf numFmtId="164" fontId="3" fillId="2" borderId="7" xfId="1" applyNumberFormat="1" applyFont="1" applyFill="1" applyBorder="1" applyAlignment="1">
      <alignment horizontal="center" vertical="top"/>
    </xf>
    <xf numFmtId="0" fontId="5" fillId="2" borderId="7"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protection hidden="1"/>
    </xf>
    <xf numFmtId="0" fontId="5" fillId="2" borderId="7"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7" xfId="0" applyFont="1" applyFill="1" applyBorder="1" applyAlignment="1" applyProtection="1">
      <alignment horizontal="justify" vertical="top"/>
      <protection locked="0"/>
    </xf>
    <xf numFmtId="14" fontId="5" fillId="2" borderId="7" xfId="0" applyNumberFormat="1"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center" wrapText="1"/>
      <protection locked="0"/>
    </xf>
    <xf numFmtId="14" fontId="5" fillId="2" borderId="7"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textRotation="90"/>
      <protection locked="0"/>
    </xf>
    <xf numFmtId="0" fontId="6" fillId="2" borderId="7" xfId="0" applyFont="1" applyFill="1" applyBorder="1" applyAlignment="1">
      <alignment vertical="center" wrapText="1"/>
    </xf>
    <xf numFmtId="14" fontId="5" fillId="2" borderId="7" xfId="0" applyNumberFormat="1" applyFont="1" applyFill="1" applyBorder="1" applyAlignment="1" applyProtection="1">
      <alignment horizontal="center" vertical="top"/>
      <protection locked="0"/>
    </xf>
    <xf numFmtId="14" fontId="6" fillId="2" borderId="7"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5" fillId="2" borderId="7"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readingOrder="1"/>
    </xf>
    <xf numFmtId="0" fontId="5" fillId="0" borderId="7" xfId="0" applyFont="1" applyBorder="1" applyAlignment="1" applyProtection="1">
      <alignment horizontal="center" vertical="center"/>
      <protection locked="0"/>
    </xf>
    <xf numFmtId="0" fontId="8" fillId="0" borderId="7" xfId="0" applyFont="1" applyFill="1" applyBorder="1" applyAlignment="1" applyProtection="1">
      <alignment horizontal="center" vertical="center" wrapText="1"/>
      <protection hidden="1"/>
    </xf>
    <xf numFmtId="9" fontId="5" fillId="0" borderId="7" xfId="0" applyNumberFormat="1" applyFont="1" applyBorder="1" applyAlignment="1" applyProtection="1">
      <alignment horizontal="center" vertical="center" wrapText="1"/>
      <protection hidden="1"/>
    </xf>
    <xf numFmtId="9" fontId="5" fillId="0" borderId="7" xfId="0" applyNumberFormat="1"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hidden="1"/>
    </xf>
    <xf numFmtId="0" fontId="5" fillId="0" borderId="7" xfId="0" applyFont="1" applyBorder="1" applyAlignment="1" applyProtection="1">
      <alignment horizontal="justify" vertical="center" wrapText="1"/>
      <protection locked="0"/>
    </xf>
    <xf numFmtId="0" fontId="5" fillId="0" borderId="7" xfId="0" applyFont="1" applyBorder="1" applyAlignment="1" applyProtection="1">
      <alignment horizontal="center" vertical="center" textRotation="90"/>
      <protection locked="0"/>
    </xf>
    <xf numFmtId="9" fontId="5" fillId="0" borderId="7" xfId="0" applyNumberFormat="1" applyFont="1" applyBorder="1" applyAlignment="1" applyProtection="1">
      <alignment horizontal="center" vertical="center"/>
      <protection hidden="1"/>
    </xf>
    <xf numFmtId="164" fontId="5" fillId="0" borderId="7" xfId="1" applyNumberFormat="1" applyFont="1" applyBorder="1" applyAlignment="1">
      <alignment horizontal="center" vertical="center"/>
    </xf>
    <xf numFmtId="0" fontId="8" fillId="0" borderId="7" xfId="0" applyFont="1" applyFill="1" applyBorder="1" applyAlignment="1" applyProtection="1">
      <alignment horizontal="center" vertical="center" textRotation="90" wrapText="1"/>
      <protection hidden="1"/>
    </xf>
    <xf numFmtId="0" fontId="8" fillId="0" borderId="7" xfId="0" applyFont="1" applyBorder="1" applyAlignment="1" applyProtection="1">
      <alignment horizontal="center" vertical="center" textRotation="90"/>
      <protection hidden="1"/>
    </xf>
    <xf numFmtId="14" fontId="5" fillId="0" borderId="7" xfId="0" applyNumberFormat="1" applyFont="1" applyBorder="1" applyAlignment="1" applyProtection="1">
      <alignment horizontal="center" vertical="center"/>
      <protection locked="0"/>
    </xf>
    <xf numFmtId="0" fontId="6" fillId="2" borderId="7" xfId="0" applyFont="1" applyFill="1" applyBorder="1" applyAlignment="1">
      <alignment vertical="top" wrapText="1"/>
    </xf>
    <xf numFmtId="0" fontId="14" fillId="0" borderId="10" xfId="0" applyFont="1" applyBorder="1" applyAlignment="1">
      <alignment horizontal="center" vertical="center"/>
    </xf>
    <xf numFmtId="0" fontId="14" fillId="2" borderId="7" xfId="0" applyFont="1" applyFill="1" applyBorder="1" applyAlignment="1" applyProtection="1">
      <alignment horizontal="center" vertical="center" wrapText="1"/>
      <protection locked="0"/>
    </xf>
    <xf numFmtId="0" fontId="8" fillId="2"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5" fillId="2" borderId="7" xfId="0" applyFont="1" applyFill="1" applyBorder="1" applyAlignment="1">
      <alignment horizontal="center" vertical="top" textRotation="90"/>
    </xf>
    <xf numFmtId="9" fontId="5" fillId="2" borderId="7" xfId="0" applyNumberFormat="1" applyFont="1" applyFill="1" applyBorder="1" applyAlignment="1">
      <alignment horizontal="center" vertical="top"/>
    </xf>
    <xf numFmtId="164" fontId="5" fillId="2" borderId="7" xfId="0" applyNumberFormat="1" applyFont="1" applyFill="1" applyBorder="1" applyAlignment="1">
      <alignment horizontal="center" vertical="top"/>
    </xf>
    <xf numFmtId="0" fontId="8" fillId="0" borderId="7" xfId="0" applyFont="1" applyBorder="1" applyAlignment="1">
      <alignment horizontal="center" vertical="top" textRotation="90" wrapText="1"/>
    </xf>
    <xf numFmtId="9" fontId="5" fillId="0" borderId="7" xfId="0" applyNumberFormat="1" applyFont="1" applyBorder="1" applyAlignment="1">
      <alignment horizontal="center" vertical="top"/>
    </xf>
    <xf numFmtId="0" fontId="8" fillId="0" borderId="7" xfId="0" applyFont="1" applyBorder="1" applyAlignment="1">
      <alignment horizontal="center" vertical="top" textRotation="90"/>
    </xf>
    <xf numFmtId="0" fontId="6" fillId="2" borderId="7" xfId="0" applyFont="1" applyFill="1" applyBorder="1" applyAlignment="1" applyProtection="1">
      <alignment horizontal="center" vertical="top"/>
    </xf>
    <xf numFmtId="0" fontId="5" fillId="2" borderId="7" xfId="0" applyFont="1" applyFill="1" applyBorder="1" applyAlignment="1">
      <alignment horizontal="center" vertical="top" wrapText="1"/>
    </xf>
    <xf numFmtId="0" fontId="5" fillId="2" borderId="7" xfId="0" applyFont="1" applyFill="1" applyBorder="1" applyAlignment="1">
      <alignment horizontal="center" vertical="top"/>
    </xf>
    <xf numFmtId="0" fontId="8" fillId="0" borderId="7" xfId="0" applyFont="1" applyBorder="1" applyAlignment="1">
      <alignment horizontal="center" vertical="top" wrapText="1"/>
    </xf>
    <xf numFmtId="9" fontId="5" fillId="0" borderId="7" xfId="0" applyNumberFormat="1" applyFont="1" applyBorder="1" applyAlignment="1">
      <alignment horizontal="center" vertical="top" wrapText="1"/>
    </xf>
    <xf numFmtId="0" fontId="8" fillId="0" borderId="7" xfId="0" applyFont="1" applyBorder="1" applyAlignment="1">
      <alignment horizontal="center" vertical="top"/>
    </xf>
    <xf numFmtId="0" fontId="5" fillId="0" borderId="7" xfId="0" applyFont="1" applyBorder="1" applyAlignment="1">
      <alignment horizontal="center" vertical="top"/>
    </xf>
    <xf numFmtId="0" fontId="6" fillId="2" borderId="7" xfId="0" applyFont="1" applyFill="1" applyBorder="1" applyAlignment="1">
      <alignment horizontal="center" vertical="top" wrapText="1"/>
    </xf>
    <xf numFmtId="0" fontId="5" fillId="0" borderId="7" xfId="0" applyFont="1" applyBorder="1" applyAlignment="1">
      <alignment horizontal="center" vertical="top"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wrapText="1"/>
      <protection hidden="1"/>
    </xf>
    <xf numFmtId="9" fontId="6" fillId="0" borderId="7" xfId="0" applyNumberFormat="1" applyFont="1" applyBorder="1" applyAlignment="1">
      <alignment horizontal="center" vertical="top" wrapText="1"/>
    </xf>
    <xf numFmtId="0" fontId="6" fillId="0" borderId="7" xfId="0" applyFont="1" applyBorder="1"/>
    <xf numFmtId="0" fontId="6" fillId="2" borderId="7" xfId="0" applyFont="1" applyFill="1" applyBorder="1"/>
    <xf numFmtId="0" fontId="6" fillId="2" borderId="7"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locked="0"/>
    </xf>
    <xf numFmtId="0" fontId="6" fillId="2" borderId="7" xfId="0" applyFont="1" applyFill="1" applyBorder="1" applyAlignment="1" applyProtection="1">
      <alignment horizontal="center" vertical="top"/>
      <protection locked="0"/>
    </xf>
    <xf numFmtId="0" fontId="5" fillId="2" borderId="7" xfId="0" applyFont="1" applyFill="1" applyBorder="1" applyAlignment="1" applyProtection="1">
      <alignment horizontal="center" vertical="top"/>
    </xf>
    <xf numFmtId="0" fontId="5" fillId="2" borderId="7" xfId="0" applyFont="1" applyFill="1" applyBorder="1" applyAlignment="1" applyProtection="1">
      <alignment horizontal="center" vertical="top"/>
      <protection locked="0"/>
    </xf>
    <xf numFmtId="0" fontId="8" fillId="0" borderId="7" xfId="0" applyFont="1" applyFill="1" applyBorder="1" applyAlignment="1" applyProtection="1">
      <alignment horizontal="center" vertical="top" textRotation="90" wrapText="1"/>
      <protection hidden="1"/>
    </xf>
    <xf numFmtId="9" fontId="5" fillId="0" borderId="7" xfId="0" applyNumberFormat="1" applyFont="1" applyBorder="1" applyAlignment="1" applyProtection="1">
      <alignment horizontal="center" vertical="top"/>
      <protection hidden="1"/>
    </xf>
    <xf numFmtId="0" fontId="8" fillId="0" borderId="7" xfId="0" applyFont="1" applyBorder="1" applyAlignment="1" applyProtection="1">
      <alignment horizontal="center" vertical="top"/>
      <protection hidden="1"/>
    </xf>
    <xf numFmtId="0" fontId="3" fillId="2" borderId="7"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hidden="1"/>
    </xf>
    <xf numFmtId="0" fontId="5" fillId="2" borderId="7" xfId="0" applyFont="1" applyFill="1" applyBorder="1" applyAlignment="1" applyProtection="1">
      <alignment horizontal="center" vertical="top" textRotation="90"/>
      <protection locked="0"/>
    </xf>
    <xf numFmtId="9" fontId="5" fillId="2" borderId="7" xfId="0" applyNumberFormat="1" applyFont="1" applyFill="1" applyBorder="1" applyAlignment="1" applyProtection="1">
      <alignment horizontal="center" vertical="top"/>
      <protection hidden="1"/>
    </xf>
    <xf numFmtId="0" fontId="8" fillId="2" borderId="7" xfId="0"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protection hidden="1"/>
    </xf>
    <xf numFmtId="164" fontId="5" fillId="2" borderId="7" xfId="1" applyNumberFormat="1" applyFont="1" applyFill="1" applyBorder="1" applyAlignment="1">
      <alignment horizontal="center" vertical="top"/>
    </xf>
    <xf numFmtId="0" fontId="5" fillId="0" borderId="7" xfId="0" applyFont="1" applyBorder="1" applyAlignment="1">
      <alignment horizontal="center"/>
    </xf>
    <xf numFmtId="0" fontId="2" fillId="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textRotation="90"/>
    </xf>
    <xf numFmtId="0" fontId="2" fillId="3"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wrapText="1"/>
    </xf>
    <xf numFmtId="0" fontId="3" fillId="2" borderId="7" xfId="0" applyFont="1" applyFill="1" applyBorder="1" applyAlignment="1">
      <alignment horizontal="center" wrapText="1"/>
    </xf>
    <xf numFmtId="0" fontId="5" fillId="0" borderId="7" xfId="0" applyFont="1" applyBorder="1" applyAlignment="1">
      <alignment horizont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7" xfId="0" applyFont="1" applyFill="1" applyBorder="1" applyAlignment="1">
      <alignment horizontal="center" vertical="center" textRotation="90" wrapText="1"/>
    </xf>
    <xf numFmtId="0" fontId="8"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center" vertical="top"/>
    </xf>
    <xf numFmtId="0" fontId="5" fillId="2" borderId="7" xfId="0" applyFont="1" applyFill="1" applyBorder="1" applyAlignment="1">
      <alignment horizontal="center" vertical="center" wrapText="1"/>
    </xf>
    <xf numFmtId="0" fontId="2" fillId="4" borderId="7" xfId="0" applyFont="1" applyFill="1" applyBorder="1" applyAlignment="1">
      <alignment horizontal="center" vertical="center"/>
    </xf>
  </cellXfs>
  <cellStyles count="2">
    <cellStyle name="Normal" xfId="0" builtinId="0"/>
    <cellStyle name="Porcentaje" xfId="1" builtinId="5"/>
  </cellStyles>
  <dxfs count="84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1031081</xdr:colOff>
      <xdr:row>0</xdr:row>
      <xdr:rowOff>125618</xdr:rowOff>
    </xdr:from>
    <xdr:to>
      <xdr:col>1</xdr:col>
      <xdr:colOff>707434</xdr:colOff>
      <xdr:row>1</xdr:row>
      <xdr:rowOff>321469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081" y="125618"/>
          <a:ext cx="1628978" cy="529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0</xdr:colOff>
      <xdr:row>7</xdr:row>
      <xdr:rowOff>0</xdr:rowOff>
    </xdr:from>
    <xdr:to>
      <xdr:col>38</xdr:col>
      <xdr:colOff>304800</xdr:colOff>
      <xdr:row>8</xdr:row>
      <xdr:rowOff>860425</xdr:rowOff>
    </xdr:to>
    <xdr:sp macro="" textlink="">
      <xdr:nvSpPr>
        <xdr:cNvPr id="8" name="AutoShape 9" descr="blob:https://web.whatsapp.com/7918bd60-507e-4e3f-a6eb-812eae8d8ee5"/>
        <xdr:cNvSpPr>
          <a:spLocks noChangeAspect="1" noChangeArrowheads="1"/>
        </xdr:cNvSpPr>
      </xdr:nvSpPr>
      <xdr:spPr bwMode="auto">
        <a:xfrm>
          <a:off x="32137350" y="907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79376</xdr:colOff>
      <xdr:row>63</xdr:row>
      <xdr:rowOff>27781</xdr:rowOff>
    </xdr:from>
    <xdr:to>
      <xdr:col>16</xdr:col>
      <xdr:colOff>55563</xdr:colOff>
      <xdr:row>69</xdr:row>
      <xdr:rowOff>56939</xdr:rowOff>
    </xdr:to>
    <xdr:pic>
      <xdr:nvPicPr>
        <xdr:cNvPr id="13"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5251" y="127960437"/>
          <a:ext cx="1714500" cy="117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CRETARIA%20GENERAL\Matriz%20Riesgos%20Gesti&#243;n%20corregi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ervicios%20P&#250;blicos\PTAR\Riesgos%20de%20Gesti&#243;n%20pt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ADMINISTRATIVA%20Y%20FINANCIERA\SISTEMAS\MATRIZ%20DE%20RIESGO%20DE%20GESTION%20SISTEMAS%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ISTEMAS%20%20-SUI%20-%20GESPROY\MATRIZ%20DE%20RIESGO%20DE%20GESTION%20GESPRO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PRESUPUESTO\PRESSUPUES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CONTABILIDAD\RIESG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LANEACION%20INSTITUCIONAL/SEGUIMIENTO%20RIESGOS%202023/primer%20seguimiento%20riesgos%202023/fiscales/Riesgos%20Fiscales%20comercializaci&#243;n%20Corregi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TALENTO%20HUMANO\MATRIZ%20DE%20RIESGO%20GESTION%20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E%20GESTI&#211;N\riesgos%20de%20Gestio&#236;n%20CI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TARIFAS\RIESGOS%20DE%20GESTI&#211;N%20TARIFAS%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CALIDAD\Matriz%20CALIDA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PLANEACI&#211;N%20INSTITUCIONAL\MAPA%20DE%20RIESG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PLANEACI&#211;N%20INSTITUCIONAL\LABORATORIO\mapa_riesgos%20de%20Gesti&#243;n%20Laboratorio%20segundo%20trimestre%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RVICIOS%20P&#218;BLICOS\Matriz%20de%20Riesgos%20G-Acueduc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GAS\RIESGOS%20DE%20GESTI&#211;N%20G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EVIDENCIAS SEGUNDO CUATRIMESTRE"/>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FISCAL COMERCI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8"/>
  <sheetViews>
    <sheetView tabSelected="1" topLeftCell="AF36" zoomScale="80" zoomScaleNormal="80" workbookViewId="0">
      <selection activeCell="AN52" sqref="AN52"/>
    </sheetView>
  </sheetViews>
  <sheetFormatPr baseColWidth="10" defaultRowHeight="15" x14ac:dyDescent="0.25"/>
  <cols>
    <col min="1" max="1" width="29.28515625" customWidth="1"/>
    <col min="2" max="2" width="14.28515625" customWidth="1"/>
    <col min="4" max="4" width="14.5703125" customWidth="1"/>
    <col min="5" max="5" width="19.28515625" customWidth="1"/>
    <col min="6" max="6" width="21.7109375" customWidth="1"/>
    <col min="7" max="7" width="36.28515625" customWidth="1"/>
    <col min="8" max="8" width="15.85546875" customWidth="1"/>
    <col min="9" max="9" width="18.85546875" customWidth="1"/>
    <col min="10" max="10" width="14.28515625" customWidth="1"/>
    <col min="11" max="11" width="11.42578125" customWidth="1"/>
    <col min="12" max="12" width="14.5703125" customWidth="1"/>
    <col min="13" max="13" width="14.28515625" customWidth="1"/>
    <col min="16" max="16" width="14.5703125" customWidth="1"/>
    <col min="18" max="18" width="60.28515625" customWidth="1"/>
    <col min="19" max="19" width="14.5703125" customWidth="1"/>
    <col min="33" max="33" width="62.28515625" customWidth="1"/>
    <col min="34" max="34" width="16.140625" customWidth="1"/>
    <col min="35" max="35" width="14" customWidth="1"/>
    <col min="36" max="36" width="13.28515625" customWidth="1"/>
    <col min="37" max="37" width="72.42578125" customWidth="1"/>
  </cols>
  <sheetData>
    <row r="1" spans="1:39" ht="26.25" customHeight="1" x14ac:dyDescent="0.25">
      <c r="A1" s="156"/>
      <c r="B1" s="156"/>
      <c r="C1" s="156"/>
      <c r="D1" s="156"/>
      <c r="E1" s="156"/>
      <c r="F1" s="156"/>
      <c r="G1" s="164" t="s">
        <v>0</v>
      </c>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6"/>
      <c r="AM1" s="44"/>
    </row>
    <row r="2" spans="1:39" ht="30" customHeight="1" x14ac:dyDescent="0.25">
      <c r="A2" s="156"/>
      <c r="B2" s="156"/>
      <c r="C2" s="156"/>
      <c r="D2" s="156"/>
      <c r="E2" s="156"/>
      <c r="F2" s="156"/>
      <c r="G2" s="167"/>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9"/>
      <c r="AM2" s="44"/>
    </row>
    <row r="3" spans="1:39" ht="23.25" customHeight="1" x14ac:dyDescent="0.25">
      <c r="A3" s="157" t="s">
        <v>182</v>
      </c>
      <c r="B3" s="157"/>
      <c r="C3" s="157"/>
      <c r="D3" s="157"/>
      <c r="E3" s="157"/>
      <c r="F3" s="157"/>
      <c r="G3" s="170" t="s">
        <v>1</v>
      </c>
      <c r="H3" s="171"/>
      <c r="I3" s="171"/>
      <c r="J3" s="172"/>
      <c r="K3" s="172"/>
      <c r="L3" s="170" t="s">
        <v>2</v>
      </c>
      <c r="M3" s="170"/>
      <c r="N3" s="170"/>
      <c r="O3" s="170"/>
      <c r="P3" s="170"/>
      <c r="Q3" s="170"/>
      <c r="R3" s="170"/>
      <c r="S3" s="170"/>
      <c r="T3" s="170"/>
      <c r="U3" s="170"/>
      <c r="V3" s="170"/>
      <c r="W3" s="170"/>
      <c r="X3" s="170"/>
      <c r="Y3" s="170"/>
      <c r="Z3" s="170"/>
      <c r="AA3" s="170"/>
      <c r="AB3" s="170"/>
      <c r="AC3" s="170"/>
      <c r="AD3" s="171" t="s">
        <v>3</v>
      </c>
      <c r="AE3" s="171"/>
      <c r="AF3" s="171"/>
      <c r="AG3" s="171"/>
      <c r="AH3" s="171"/>
      <c r="AI3" s="171"/>
      <c r="AJ3" s="171"/>
      <c r="AK3" s="171"/>
      <c r="AL3" s="171"/>
      <c r="AM3" s="44"/>
    </row>
    <row r="4" spans="1:39" ht="30.75" customHeight="1" x14ac:dyDescent="0.25">
      <c r="A4" s="158" t="s">
        <v>4</v>
      </c>
      <c r="B4" s="158"/>
      <c r="C4" s="158"/>
      <c r="D4" s="158"/>
      <c r="E4" s="158"/>
      <c r="F4" s="158"/>
      <c r="G4" s="158"/>
      <c r="H4" s="158"/>
      <c r="I4" s="159"/>
      <c r="J4" s="179" t="s">
        <v>5</v>
      </c>
      <c r="K4" s="179"/>
      <c r="L4" s="179"/>
      <c r="M4" s="179"/>
      <c r="N4" s="179"/>
      <c r="O4" s="179"/>
      <c r="P4" s="179"/>
      <c r="Q4" s="179" t="s">
        <v>6</v>
      </c>
      <c r="R4" s="179"/>
      <c r="S4" s="179"/>
      <c r="T4" s="179"/>
      <c r="U4" s="179"/>
      <c r="V4" s="179"/>
      <c r="W4" s="179"/>
      <c r="X4" s="179"/>
      <c r="Y4" s="179"/>
      <c r="Z4" s="179" t="s">
        <v>7</v>
      </c>
      <c r="AA4" s="179"/>
      <c r="AB4" s="179"/>
      <c r="AC4" s="179"/>
      <c r="AD4" s="179"/>
      <c r="AE4" s="179"/>
      <c r="AF4" s="179"/>
      <c r="AG4" s="179" t="s">
        <v>8</v>
      </c>
      <c r="AH4" s="179"/>
      <c r="AI4" s="179"/>
      <c r="AJ4" s="179"/>
      <c r="AK4" s="179"/>
      <c r="AL4" s="179"/>
      <c r="AM4" s="44"/>
    </row>
    <row r="5" spans="1:39" x14ac:dyDescent="0.25">
      <c r="A5" s="160" t="s">
        <v>260</v>
      </c>
      <c r="B5" s="173" t="s">
        <v>271</v>
      </c>
      <c r="C5" s="161" t="s">
        <v>9</v>
      </c>
      <c r="D5" s="162" t="s">
        <v>10</v>
      </c>
      <c r="E5" s="163" t="s">
        <v>11</v>
      </c>
      <c r="F5" s="163" t="s">
        <v>12</v>
      </c>
      <c r="G5" s="162" t="s">
        <v>13</v>
      </c>
      <c r="H5" s="163" t="s">
        <v>14</v>
      </c>
      <c r="I5" s="163" t="s">
        <v>15</v>
      </c>
      <c r="J5" s="163" t="s">
        <v>16</v>
      </c>
      <c r="K5" s="162" t="s">
        <v>17</v>
      </c>
      <c r="L5" s="163" t="s">
        <v>18</v>
      </c>
      <c r="M5" s="163" t="s">
        <v>19</v>
      </c>
      <c r="N5" s="163" t="s">
        <v>20</v>
      </c>
      <c r="O5" s="162" t="s">
        <v>17</v>
      </c>
      <c r="P5" s="163" t="s">
        <v>21</v>
      </c>
      <c r="Q5" s="175" t="s">
        <v>22</v>
      </c>
      <c r="R5" s="163" t="s">
        <v>23</v>
      </c>
      <c r="S5" s="163" t="s">
        <v>24</v>
      </c>
      <c r="T5" s="163" t="s">
        <v>25</v>
      </c>
      <c r="U5" s="163"/>
      <c r="V5" s="163"/>
      <c r="W5" s="163"/>
      <c r="X5" s="163"/>
      <c r="Y5" s="163"/>
      <c r="Z5" s="175" t="s">
        <v>26</v>
      </c>
      <c r="AA5" s="175" t="s">
        <v>27</v>
      </c>
      <c r="AB5" s="175" t="s">
        <v>17</v>
      </c>
      <c r="AC5" s="175" t="s">
        <v>28</v>
      </c>
      <c r="AD5" s="175" t="s">
        <v>17</v>
      </c>
      <c r="AE5" s="175" t="s">
        <v>29</v>
      </c>
      <c r="AF5" s="175" t="s">
        <v>30</v>
      </c>
      <c r="AG5" s="163" t="s">
        <v>8</v>
      </c>
      <c r="AH5" s="163" t="s">
        <v>31</v>
      </c>
      <c r="AI5" s="163" t="s">
        <v>32</v>
      </c>
      <c r="AJ5" s="163" t="s">
        <v>33</v>
      </c>
      <c r="AK5" s="163" t="s">
        <v>34</v>
      </c>
      <c r="AL5" s="163" t="s">
        <v>35</v>
      </c>
      <c r="AM5" s="44"/>
    </row>
    <row r="6" spans="1:39" ht="106.5" x14ac:dyDescent="0.25">
      <c r="A6" s="160"/>
      <c r="B6" s="174"/>
      <c r="C6" s="161"/>
      <c r="D6" s="162"/>
      <c r="E6" s="163"/>
      <c r="F6" s="163"/>
      <c r="G6" s="162"/>
      <c r="H6" s="163"/>
      <c r="I6" s="163"/>
      <c r="J6" s="163"/>
      <c r="K6" s="162"/>
      <c r="L6" s="163"/>
      <c r="M6" s="163"/>
      <c r="N6" s="162"/>
      <c r="O6" s="162"/>
      <c r="P6" s="163"/>
      <c r="Q6" s="175"/>
      <c r="R6" s="163"/>
      <c r="S6" s="163"/>
      <c r="T6" s="1" t="s">
        <v>36</v>
      </c>
      <c r="U6" s="1" t="s">
        <v>37</v>
      </c>
      <c r="V6" s="1" t="s">
        <v>38</v>
      </c>
      <c r="W6" s="1" t="s">
        <v>39</v>
      </c>
      <c r="X6" s="1" t="s">
        <v>40</v>
      </c>
      <c r="Y6" s="1" t="s">
        <v>41</v>
      </c>
      <c r="Z6" s="175"/>
      <c r="AA6" s="175"/>
      <c r="AB6" s="175"/>
      <c r="AC6" s="175"/>
      <c r="AD6" s="175"/>
      <c r="AE6" s="175"/>
      <c r="AF6" s="175"/>
      <c r="AG6" s="163"/>
      <c r="AH6" s="163"/>
      <c r="AI6" s="163"/>
      <c r="AJ6" s="163"/>
      <c r="AK6" s="163"/>
      <c r="AL6" s="163"/>
      <c r="AM6" s="44"/>
    </row>
    <row r="7" spans="1:39" ht="185.25" x14ac:dyDescent="0.25">
      <c r="A7" s="112" t="s">
        <v>263</v>
      </c>
      <c r="B7" s="72">
        <v>1</v>
      </c>
      <c r="C7" s="54">
        <v>2</v>
      </c>
      <c r="D7" s="55" t="s">
        <v>51</v>
      </c>
      <c r="E7" s="55" t="s">
        <v>52</v>
      </c>
      <c r="F7" s="55" t="s">
        <v>53</v>
      </c>
      <c r="G7" s="38" t="s">
        <v>54</v>
      </c>
      <c r="H7" s="55" t="s">
        <v>55</v>
      </c>
      <c r="I7" s="68">
        <v>170</v>
      </c>
      <c r="J7" s="50" t="str">
        <f t="shared" ref="J7:J13" si="0">IF(I7&lt;=0,"",IF(I7&lt;=2,"Muy Baja",IF(I7&lt;=24,"Baja",IF(I7&lt;=500,"Media",IF(I7&lt;=5000,"Alta","Muy Alta")))))</f>
        <v>Media</v>
      </c>
      <c r="K7" s="49">
        <f t="shared" ref="K7:K13" si="1">IF(J7="","",IF(J7="Muy Baja",0.2,IF(J7="Baja",0.4,IF(J7="Media",0.6,IF(J7="Alta",0.8,IF(J7="Muy Alta",1,))))))</f>
        <v>0.6</v>
      </c>
      <c r="L7" s="48" t="s">
        <v>44</v>
      </c>
      <c r="M7" s="49" t="str">
        <f>IF(NOT(ISERROR(MATCH(L7,'[1]TABLA IMPACTO'!$B$221:$B$223,0))),'[1]TABLA IMPACTO'!$F$223&amp;"Por favor no seleccionar los criterios de impacto(Afectación Económica o presupuestal y Pérdida Reputacional)",L7)</f>
        <v xml:space="preserve">     Afectación menor a 10 SMLMV .</v>
      </c>
      <c r="N7" s="50" t="str">
        <f>IF(OR(M7='[1]TABLA IMPACTO'!$C$11,M7='[1]TABLA IMPACTO'!$D$11),"Leve",IF(OR(M7='[1]TABLA IMPACTO'!$C$12,M7='[1]TABLA IMPACTO'!$D$12),"Menor",IF(OR(M7='[1]TABLA IMPACTO'!$C$13,M7='[1]TABLA IMPACTO'!$D$13),"Moderado",IF(OR(M7='[1]TABLA IMPACTO'!$C$14,M7='[1]TABLA IMPACTO'!$D$14),"Mayor",IF(OR(M7='[1]TABLA IMPACTO'!$C$15,M7='[1]TABLA IMPACTO'!$D$15),"Catastrófico","")))))</f>
        <v>Leve</v>
      </c>
      <c r="O7" s="49">
        <f>IF(N7="","",IF(N7="Leve",0.2,IF(N7="Menor",0.4,IF(N7="Moderado",0.6,IF(N7="Mayor",0.8,IF(N7="Catastrófico",1,))))))</f>
        <v>0.2</v>
      </c>
      <c r="P7" s="53" t="str">
        <f t="shared" ref="P7:P13" si="2">IF(OR(AND(J7="Muy Baja",N7="Leve"),AND(J7="Muy Baja",N7="Menor"),AND(J7="Baja",N7="Leve")),"Bajo",IF(OR(AND(J7="Muy baja",N7="Moderado"),AND(J7="Baja",N7="Menor"),AND(J7="Baja",N7="Moderado"),AND(J7="Media",N7="Leve"),AND(J7="Media",N7="Menor"),AND(J7="Media",N7="Moderado"),AND(J7="Alta",N7="Leve"),AND(J7="Alta",N7="Menor")),"Moderado",IF(OR(AND(J7="Muy Baja",N7="Mayor"),AND(J7="Baja",N7="Mayor"),AND(J7="Media",N7="Mayor"),AND(J7="Alta",N7="Moderado"),AND(J7="Alta",N7="Mayor"),AND(J7="Muy Alta",N7="Leve"),AND(J7="Muy Alta",N7="Menor"),AND(J7="Muy Alta",N7="Moderado"),AND(J7="Muy Alta",N7="Mayor")),"Alto",IF(OR(AND(J7="Muy Baja",N7="Catastrófico"),AND(J7="Baja",N7="Catastrófico"),AND(J7="Media",N7="Catastrófico"),AND(J7="Alta",N7="Catastrófico"),AND(J7="Muy Alta",N7="Catastrófico")),"Extremo",""))))</f>
        <v>Moderado</v>
      </c>
      <c r="Q7" s="12">
        <v>1</v>
      </c>
      <c r="R7" s="47" t="s">
        <v>56</v>
      </c>
      <c r="S7" s="31" t="str">
        <f>IF(OR(T7="Preventivo",T7="Detectivo"),"Probabilidad",IF(T7="Correctivo","Impacto",""))</f>
        <v>Probabilidad</v>
      </c>
      <c r="T7" s="32" t="s">
        <v>57</v>
      </c>
      <c r="U7" s="32" t="s">
        <v>46</v>
      </c>
      <c r="V7" s="33" t="str">
        <f t="shared" ref="V7:V13" si="3">IF(AND(T7="Preventivo",U7="Automático"),"50%",IF(AND(T7="Preventivo",U7="Manual"),"40%",IF(AND(T7="Detectivo",U7="Automático"),"40%",IF(AND(T7="Detectivo",U7="Manual"),"30%",IF(AND(T7="Correctivo",U7="Automático"),"35%",IF(AND(T7="Correctivo",U7="Manual"),"25%",""))))))</f>
        <v>30%</v>
      </c>
      <c r="W7" s="32" t="s">
        <v>58</v>
      </c>
      <c r="X7" s="32" t="s">
        <v>59</v>
      </c>
      <c r="Y7" s="32" t="s">
        <v>60</v>
      </c>
      <c r="Z7" s="34">
        <f>IFERROR(IF(S7="Probabilidad",(K7-(+K7*V7)),IF(S7="Impacto",K7,"")),"")</f>
        <v>0.42</v>
      </c>
      <c r="AA7" s="14" t="str">
        <f t="shared" ref="AA7:AA13" si="4">IFERROR(IF(Z7="","",IF(Z7&lt;=0.2,"Muy Baja",IF(Z7&lt;=0.4,"Baja",IF(Z7&lt;=0.6,"Media",IF(Z7&lt;=0.8,"Alta","Muy Alta"))))),"")</f>
        <v>Media</v>
      </c>
      <c r="AB7" s="13">
        <f t="shared" ref="AB7:AB13" si="5">+Z7</f>
        <v>0.42</v>
      </c>
      <c r="AC7" s="14" t="str">
        <f>IFERROR(IF(AD7="","",IF(AD7&lt;=0.2,"Leve",IF(AD7&lt;=0.4,"Menor",IF(AD7&lt;=0.6,"Moderado",IF(AD7&lt;=0.8,"Mayor","Catastrófico"))))),"")</f>
        <v>Leve</v>
      </c>
      <c r="AD7" s="13">
        <f>IFERROR(IF(S7="Impacto",(O7-(+O7*V7)),IF(S7="Probabilidad",O7,"")),"")</f>
        <v>0.2</v>
      </c>
      <c r="AE7" s="15" t="str">
        <f t="shared" ref="AE7:AE13" si="6">IFERROR(IF(OR(AND(AA7="Muy Baja",AC7="Leve"),AND(AA7="Muy Baja",AC7="Menor"),AND(AA7="Baja",AC7="Leve")),"Bajo",IF(OR(AND(AA7="Muy baja",AC7="Moderado"),AND(AA7="Baja",AC7="Menor"),AND(AA7="Baja",AC7="Moderado"),AND(AA7="Media",AC7="Leve"),AND(AA7="Media",AC7="Menor"),AND(AA7="Media",AC7="Moderado"),AND(AA7="Alta",AC7="Leve"),AND(AA7="Alta",AC7="Menor")),"Moderado",IF(OR(AND(AA7="Muy Baja",AC7="Mayor"),AND(AA7="Baja",AC7="Mayor"),AND(AA7="Media",AC7="Mayor"),AND(AA7="Alta",AC7="Moderado"),AND(AA7="Alta",AC7="Mayor"),AND(AA7="Muy Alta",AC7="Leve"),AND(AA7="Muy Alta",AC7="Menor"),AND(AA7="Muy Alta",AC7="Moderado"),AND(AA7="Muy Alta",AC7="Mayor")),"Alto",IF(OR(AND(AA7="Muy Baja",AC7="Catastrófico"),AND(AA7="Baja",AC7="Catastrófico"),AND(AA7="Media",AC7="Catastrófico"),AND(AA7="Alta",AC7="Catastrófico"),AND(AA7="Muy Alta",AC7="Catastrófico")),"Extremo","")))),"")</f>
        <v>Moderado</v>
      </c>
      <c r="AF7" s="32" t="s">
        <v>61</v>
      </c>
      <c r="AG7" s="47" t="s">
        <v>292</v>
      </c>
      <c r="AH7" s="47" t="s">
        <v>62</v>
      </c>
      <c r="AI7" s="86" t="s">
        <v>63</v>
      </c>
      <c r="AJ7" s="86" t="s">
        <v>293</v>
      </c>
      <c r="AK7" s="55" t="s">
        <v>294</v>
      </c>
      <c r="AL7" s="68" t="s">
        <v>64</v>
      </c>
      <c r="AM7" s="44"/>
    </row>
    <row r="8" spans="1:39" ht="351" customHeight="1" x14ac:dyDescent="0.25">
      <c r="A8" s="112"/>
      <c r="B8" s="72">
        <v>2</v>
      </c>
      <c r="C8" s="54">
        <v>3</v>
      </c>
      <c r="D8" s="55" t="s">
        <v>42</v>
      </c>
      <c r="E8" s="55" t="s">
        <v>65</v>
      </c>
      <c r="F8" s="55" t="s">
        <v>66</v>
      </c>
      <c r="G8" s="38" t="s">
        <v>67</v>
      </c>
      <c r="H8" s="55" t="s">
        <v>43</v>
      </c>
      <c r="I8" s="68">
        <v>2</v>
      </c>
      <c r="J8" s="50" t="str">
        <f t="shared" si="0"/>
        <v>Muy Baja</v>
      </c>
      <c r="K8" s="49">
        <f t="shared" si="1"/>
        <v>0.2</v>
      </c>
      <c r="L8" s="48" t="s">
        <v>44</v>
      </c>
      <c r="M8" s="49" t="str">
        <f>IF(NOT(ISERROR(MATCH(L8,'[1]TABLA IMPACTO'!$B$221:$B$223,0))),'[1]TABLA IMPACTO'!$F$223&amp;"Por favor no seleccionar los criterios de impacto(Afectación Económica o presupuestal y Pérdida Reputacional)",L8)</f>
        <v xml:space="preserve">     Afectación menor a 10 SMLMV .</v>
      </c>
      <c r="N8" s="50" t="str">
        <f>IF(OR(M8='[1]TABLA IMPACTO'!$C$11,M8='[1]TABLA IMPACTO'!$D$11),"Leve",IF(OR(M8='[1]TABLA IMPACTO'!$C$12,M8='[1]TABLA IMPACTO'!$D$12),"Menor",IF(OR(M8='[1]TABLA IMPACTO'!$C$13,M8='[1]TABLA IMPACTO'!$D$13),"Moderado",IF(OR(M8='[1]TABLA IMPACTO'!$C$14,M8='[1]TABLA IMPACTO'!$D$14),"Mayor",IF(OR(M8='[1]TABLA IMPACTO'!$C$15,M8='[1]TABLA IMPACTO'!$D$15),"Catastrófico","")))))</f>
        <v>Leve</v>
      </c>
      <c r="O8" s="49">
        <f>IF(N8="","",IF(N8="Leve",0.2,IF(N8="Menor",0.4,IF(N8="Moderado",0.6,IF(N8="Mayor",0.8,IF(N8="Catastrófico",1,))))))</f>
        <v>0.2</v>
      </c>
      <c r="P8" s="53" t="str">
        <f t="shared" si="2"/>
        <v>Bajo</v>
      </c>
      <c r="Q8" s="12">
        <v>1</v>
      </c>
      <c r="R8" s="72" t="s">
        <v>68</v>
      </c>
      <c r="S8" s="77" t="str">
        <f>IF(OR(T8="Preventivo",T8="Detectivo"),"Probabilidad",IF(T8="Correctivo","Impacto",""))</f>
        <v>Probabilidad</v>
      </c>
      <c r="T8" s="32" t="s">
        <v>57</v>
      </c>
      <c r="U8" s="32" t="s">
        <v>46</v>
      </c>
      <c r="V8" s="33" t="str">
        <f t="shared" si="3"/>
        <v>30%</v>
      </c>
      <c r="W8" s="32" t="s">
        <v>47</v>
      </c>
      <c r="X8" s="32" t="s">
        <v>48</v>
      </c>
      <c r="Y8" s="32" t="s">
        <v>60</v>
      </c>
      <c r="Z8" s="34">
        <f>IFERROR(IF(S8="Probabilidad",(K8-(+K8*V8)),IF(S8="Impacto",K8,"")),"")</f>
        <v>0.14000000000000001</v>
      </c>
      <c r="AA8" s="14" t="str">
        <f t="shared" si="4"/>
        <v>Muy Baja</v>
      </c>
      <c r="AB8" s="13">
        <f t="shared" si="5"/>
        <v>0.14000000000000001</v>
      </c>
      <c r="AC8" s="14" t="str">
        <f>IFERROR(IF(AD8="","",IF(AD8&lt;=0.2,"Leve",IF(AD8&lt;=0.4,"Menor",IF(AD8&lt;=0.6,"Moderado",IF(AD8&lt;=0.8,"Mayor","Catastrófico"))))),"")</f>
        <v>Leve</v>
      </c>
      <c r="AD8" s="13">
        <f>IFERROR(IF(S8="Impacto",(O8-(+O8*V8)),IF(S8="Probabilidad",O8,"")),"")</f>
        <v>0.2</v>
      </c>
      <c r="AE8" s="15" t="str">
        <f t="shared" si="6"/>
        <v>Bajo</v>
      </c>
      <c r="AF8" s="32" t="s">
        <v>69</v>
      </c>
      <c r="AG8" s="47" t="s">
        <v>70</v>
      </c>
      <c r="AH8" s="47" t="s">
        <v>62</v>
      </c>
      <c r="AI8" s="86" t="s">
        <v>63</v>
      </c>
      <c r="AJ8" s="86" t="s">
        <v>293</v>
      </c>
      <c r="AK8" s="55" t="s">
        <v>295</v>
      </c>
      <c r="AL8" s="68" t="s">
        <v>64</v>
      </c>
      <c r="AM8" s="44"/>
    </row>
    <row r="9" spans="1:39" ht="171" x14ac:dyDescent="0.25">
      <c r="A9" s="112" t="s">
        <v>266</v>
      </c>
      <c r="B9" s="72">
        <v>3</v>
      </c>
      <c r="C9" s="54">
        <v>6</v>
      </c>
      <c r="D9" s="55" t="s">
        <v>51</v>
      </c>
      <c r="E9" s="55" t="s">
        <v>75</v>
      </c>
      <c r="F9" s="55" t="s">
        <v>296</v>
      </c>
      <c r="G9" s="38" t="s">
        <v>297</v>
      </c>
      <c r="H9" s="55" t="s">
        <v>43</v>
      </c>
      <c r="I9" s="68">
        <v>161</v>
      </c>
      <c r="J9" s="50" t="str">
        <f t="shared" si="0"/>
        <v>Media</v>
      </c>
      <c r="K9" s="49">
        <f t="shared" si="1"/>
        <v>0.6</v>
      </c>
      <c r="L9" s="48" t="s">
        <v>76</v>
      </c>
      <c r="M9" s="49" t="str">
        <f>IF(NOT(ISERROR(MATCH(L9,'[2]TABLA IMPACTO'!$B$221:$B$223,0))),'[2]TABLA IMPACTO'!$F$223&amp;"Por favor no seleccionar los criterios de impacto(Afectación Económica o presupuestal y Pérdida Reputacional)",L9)</f>
        <v xml:space="preserve">     Entre 10 y 50 SMLMV </v>
      </c>
      <c r="N9" s="50" t="str">
        <f>IF(OR(M9='[2]TABLA IMPACTO'!$C$11,M9='[2]TABLA IMPACTO'!$D$11),"Leve",IF(OR(M9='[2]TABLA IMPACTO'!$C$12,M9='[2]TABLA IMPACTO'!$D$12),"Menor",IF(OR(M9='[2]TABLA IMPACTO'!$C$13,M9='[2]TABLA IMPACTO'!$D$13),"Moderado",IF(OR(M9='[2]TABLA IMPACTO'!$C$14,M9='[2]TABLA IMPACTO'!$D$14),"Mayor",IF(OR(M9='[2]TABLA IMPACTO'!$C$15,M9='[2]TABLA IMPACTO'!$D$15),"Catastrófico","")))))</f>
        <v>Menor</v>
      </c>
      <c r="O9" s="49">
        <f>IF(N9="","",IF(N9="Leve",0.2,IF(N9="Menor",0.4,IF(N9="Moderado",0.6,IF(N9="Mayor",0.8,IF(N9="Catastrófico",1,))))))</f>
        <v>0.4</v>
      </c>
      <c r="P9" s="53" t="str">
        <f t="shared" si="2"/>
        <v>Moderado</v>
      </c>
      <c r="Q9" s="12">
        <v>1</v>
      </c>
      <c r="R9" s="59" t="s">
        <v>298</v>
      </c>
      <c r="S9" s="77" t="s">
        <v>74</v>
      </c>
      <c r="T9" s="32" t="s">
        <v>45</v>
      </c>
      <c r="U9" s="32" t="s">
        <v>46</v>
      </c>
      <c r="V9" s="33" t="str">
        <f t="shared" si="3"/>
        <v>40%</v>
      </c>
      <c r="W9" s="32" t="s">
        <v>58</v>
      </c>
      <c r="X9" s="32" t="s">
        <v>59</v>
      </c>
      <c r="Y9" s="32" t="s">
        <v>60</v>
      </c>
      <c r="Z9" s="34">
        <f>IFERROR(IF(S9="Probabilidad",(K9-(+K9*V9)),IF(S9="Impacto",K9,"")),"")</f>
        <v>0.36</v>
      </c>
      <c r="AA9" s="14" t="str">
        <f t="shared" si="4"/>
        <v>Baja</v>
      </c>
      <c r="AB9" s="13">
        <f t="shared" si="5"/>
        <v>0.36</v>
      </c>
      <c r="AC9" s="14" t="str">
        <f>IFERROR(IF(AD9="","",IF(AD9&lt;=0.2,"Leve",IF(AD9&lt;=0.4,"Menor",IF(AD9&lt;=0.6,"Moderado",IF(AD9&lt;=0.8,"Mayor","Catastrófico"))))),"")</f>
        <v>Menor</v>
      </c>
      <c r="AD9" s="13">
        <f>IFERROR(IF(S9="Impacto",(O9-(+O9*V9)),IF(S9="Probabilidad",O9,"")),"")</f>
        <v>0.4</v>
      </c>
      <c r="AE9" s="15" t="str">
        <f t="shared" si="6"/>
        <v>Moderado</v>
      </c>
      <c r="AF9" s="32" t="s">
        <v>69</v>
      </c>
      <c r="AG9" s="55" t="s">
        <v>300</v>
      </c>
      <c r="AH9" s="38" t="s">
        <v>279</v>
      </c>
      <c r="AI9" s="39">
        <v>44927</v>
      </c>
      <c r="AJ9" s="86" t="s">
        <v>280</v>
      </c>
      <c r="AK9" s="55" t="s">
        <v>299</v>
      </c>
      <c r="AL9" s="68" t="s">
        <v>64</v>
      </c>
      <c r="AM9" s="44"/>
    </row>
    <row r="10" spans="1:39" ht="270.75" x14ac:dyDescent="0.25">
      <c r="A10" s="112"/>
      <c r="B10" s="72">
        <v>4</v>
      </c>
      <c r="C10" s="54">
        <v>7</v>
      </c>
      <c r="D10" s="55" t="s">
        <v>71</v>
      </c>
      <c r="E10" s="73" t="s">
        <v>77</v>
      </c>
      <c r="F10" s="55" t="s">
        <v>78</v>
      </c>
      <c r="G10" s="46" t="s">
        <v>301</v>
      </c>
      <c r="H10" s="55" t="s">
        <v>43</v>
      </c>
      <c r="I10" s="68">
        <v>1800</v>
      </c>
      <c r="J10" s="56" t="str">
        <f t="shared" si="0"/>
        <v>Alta</v>
      </c>
      <c r="K10" s="57">
        <f t="shared" si="1"/>
        <v>0.8</v>
      </c>
      <c r="L10" s="69" t="s">
        <v>44</v>
      </c>
      <c r="M10" s="57" t="s">
        <v>44</v>
      </c>
      <c r="N10" s="56" t="str">
        <f>IF(OR(M10='[2]TABLA IMPACTO'!$C$11,M10='[2]TABLA IMPACTO'!$D$11),"Leve",IF(OR(M10='[2]TABLA IMPACTO'!$C$12,M10='[2]TABLA IMPACTO'!$D$12),"Menor",IF(OR(M10='[2]TABLA IMPACTO'!$C$13,M10='[2]TABLA IMPACTO'!$D$13),"Moderado",IF(OR(M10='[2]TABLA IMPACTO'!$C$14,M10='[2]TABLA IMPACTO'!$D$14),"Mayor",IF(OR(M10='[2]TABLA IMPACTO'!$C$15,M10='[2]TABLA IMPACTO'!$D$15),"Catastrófico","")))))</f>
        <v>Leve</v>
      </c>
      <c r="O10" s="57">
        <f>IF(N10="","",IF(N10="Leve",0.2,IF(N10="Menor",0.4,IF(N10="Moderado",0.6,IF(N10="Mayor",0.8,IF(N10="Catastrófico",1,))))))</f>
        <v>0.2</v>
      </c>
      <c r="P10" s="58" t="str">
        <f t="shared" si="2"/>
        <v>Moderado</v>
      </c>
      <c r="Q10" s="22">
        <v>1</v>
      </c>
      <c r="R10" s="59" t="s">
        <v>278</v>
      </c>
      <c r="S10" s="60" t="str">
        <f>IF(OR(T10="Preventivo",T10="Detectivo"),"Probabilidad",IF(T10="Correctivo","Impacto",""))</f>
        <v>Impacto</v>
      </c>
      <c r="T10" s="37" t="s">
        <v>79</v>
      </c>
      <c r="U10" s="37" t="s">
        <v>46</v>
      </c>
      <c r="V10" s="62" t="str">
        <f t="shared" si="3"/>
        <v>25%</v>
      </c>
      <c r="W10" s="37" t="s">
        <v>58</v>
      </c>
      <c r="X10" s="37" t="s">
        <v>59</v>
      </c>
      <c r="Y10" s="37" t="s">
        <v>60</v>
      </c>
      <c r="Z10" s="34">
        <f>IFERROR(IF(S10="Probabilidad",(K10-(+K10*V10)),IF(S10="Impacto",K10,"")),"")</f>
        <v>0.8</v>
      </c>
      <c r="AA10" s="35" t="str">
        <f t="shared" si="4"/>
        <v>Alta</v>
      </c>
      <c r="AB10" s="33">
        <f t="shared" si="5"/>
        <v>0.8</v>
      </c>
      <c r="AC10" s="35" t="str">
        <f>IFERROR(IF(AD10="","",IF(AD10&lt;=0.2,"Leve",IF(AD10&lt;=0.4,"Menor",IF(AD10&lt;=0.6,"Moderado",IF(AD10&lt;=0.8,"Mayor","Catastrófico"))))),"")</f>
        <v>Leve</v>
      </c>
      <c r="AD10" s="33">
        <f>IFERROR(IF(S10="Impacto",(O10-(+O10*V10)),IF(S10="Probabilidad",O10,"")),"")</f>
        <v>0.15000000000000002</v>
      </c>
      <c r="AE10" s="36" t="str">
        <f t="shared" si="6"/>
        <v>Moderado</v>
      </c>
      <c r="AF10" s="32" t="s">
        <v>69</v>
      </c>
      <c r="AG10" s="38" t="s">
        <v>302</v>
      </c>
      <c r="AH10" s="38" t="s">
        <v>303</v>
      </c>
      <c r="AI10" s="39">
        <v>44927</v>
      </c>
      <c r="AJ10" s="67" t="s">
        <v>280</v>
      </c>
      <c r="AK10" s="38" t="s">
        <v>304</v>
      </c>
      <c r="AL10" s="40" t="s">
        <v>64</v>
      </c>
      <c r="AM10" s="44"/>
    </row>
    <row r="11" spans="1:39" ht="182.25" customHeight="1" x14ac:dyDescent="0.25">
      <c r="A11" s="112"/>
      <c r="B11" s="72">
        <v>5</v>
      </c>
      <c r="C11" s="54">
        <v>8</v>
      </c>
      <c r="D11" s="55" t="s">
        <v>51</v>
      </c>
      <c r="E11" s="55" t="s">
        <v>80</v>
      </c>
      <c r="F11" s="55" t="s">
        <v>81</v>
      </c>
      <c r="G11" s="38" t="s">
        <v>82</v>
      </c>
      <c r="H11" s="55" t="s">
        <v>43</v>
      </c>
      <c r="I11" s="68">
        <v>84</v>
      </c>
      <c r="J11" s="50" t="str">
        <f t="shared" si="0"/>
        <v>Media</v>
      </c>
      <c r="K11" s="49">
        <f t="shared" si="1"/>
        <v>0.6</v>
      </c>
      <c r="L11" s="48" t="s">
        <v>44</v>
      </c>
      <c r="M11" s="49" t="str">
        <f>IF(NOT(ISERROR(MATCH(L11,'[2]TABLA IMPACTO'!$B$221:$B$223,0))),'[2]TABLA IMPACTO'!$F$223&amp;"Por favor no seleccionar los criterios de impacto(Afectación Económica o presupuestal y Pérdida Reputacional)",L11)</f>
        <v xml:space="preserve">     Afectación menor a 10 SMLMV .</v>
      </c>
      <c r="N11" s="50" t="str">
        <f>IF(OR(M11='[2]TABLA IMPACTO'!$C$11,M11='[2]TABLA IMPACTO'!$D$11),"Leve",IF(OR(M11='[2]TABLA IMPACTO'!$C$12,M11='[2]TABLA IMPACTO'!$D$12),"Menor",IF(OR(M11='[2]TABLA IMPACTO'!$C$13,M11='[2]TABLA IMPACTO'!$D$13),"Moderado",IF(OR(M11='[2]TABLA IMPACTO'!$C$14,M11='[2]TABLA IMPACTO'!$D$14),"Mayor",IF(OR(M11='[2]TABLA IMPACTO'!$C$15,M11='[2]TABLA IMPACTO'!$D$15),"Catastrófico","")))))</f>
        <v>Leve</v>
      </c>
      <c r="O11" s="49">
        <f>IF(N11="","",IF(N11="Leve",0.2,IF(N11="Menor",0.4,IF(N11="Moderado",0.6,IF(N11="Mayor",0.8,IF(N11="Catastrófico",1,))))))</f>
        <v>0.2</v>
      </c>
      <c r="P11" s="53" t="str">
        <f t="shared" si="2"/>
        <v>Moderado</v>
      </c>
      <c r="Q11" s="12">
        <v>1</v>
      </c>
      <c r="R11" s="59" t="s">
        <v>305</v>
      </c>
      <c r="S11" s="31" t="str">
        <f>IF(OR(T11="Preventivo",T11="Detectivo"),"Probabilidad",IF(T11="Correctivo","Impacto",""))</f>
        <v>Probabilidad</v>
      </c>
      <c r="T11" s="32" t="s">
        <v>45</v>
      </c>
      <c r="U11" s="32" t="s">
        <v>46</v>
      </c>
      <c r="V11" s="33" t="str">
        <f t="shared" si="3"/>
        <v>40%</v>
      </c>
      <c r="W11" s="32" t="s">
        <v>58</v>
      </c>
      <c r="X11" s="32" t="s">
        <v>59</v>
      </c>
      <c r="Y11" s="32" t="s">
        <v>60</v>
      </c>
      <c r="Z11" s="34">
        <f>IFERROR(IF(S11="Probabilidad",(K11-(+K11*V11)),IF(S11="Impacto",K11,"")),"")</f>
        <v>0.36</v>
      </c>
      <c r="AA11" s="14" t="str">
        <f t="shared" si="4"/>
        <v>Baja</v>
      </c>
      <c r="AB11" s="13">
        <f t="shared" si="5"/>
        <v>0.36</v>
      </c>
      <c r="AC11" s="14" t="str">
        <f>IFERROR(IF(AD11="","",IF(AD11&lt;=0.2,"Leve",IF(AD11&lt;=0.4,"Menor",IF(AD11&lt;=0.6,"Moderado",IF(AD11&lt;=0.8,"Mayor","Catastrófico"))))),"")</f>
        <v>Leve</v>
      </c>
      <c r="AD11" s="13">
        <f>IFERROR(IF(S11="Impacto",(O11-(+O11*V11)),IF(S11="Probabilidad",O11,"")),"")</f>
        <v>0.2</v>
      </c>
      <c r="AE11" s="15" t="str">
        <f t="shared" si="6"/>
        <v>Bajo</v>
      </c>
      <c r="AF11" s="32" t="s">
        <v>69</v>
      </c>
      <c r="AG11" s="55" t="s">
        <v>306</v>
      </c>
      <c r="AH11" s="38" t="s">
        <v>83</v>
      </c>
      <c r="AI11" s="39">
        <v>44927</v>
      </c>
      <c r="AJ11" s="86" t="s">
        <v>280</v>
      </c>
      <c r="AK11" s="55" t="s">
        <v>291</v>
      </c>
      <c r="AL11" s="68" t="s">
        <v>64</v>
      </c>
      <c r="AM11" s="44"/>
    </row>
    <row r="12" spans="1:39" ht="182.25" customHeight="1" x14ac:dyDescent="0.25">
      <c r="A12" s="112"/>
      <c r="B12" s="72">
        <v>6</v>
      </c>
      <c r="C12" s="22">
        <v>52</v>
      </c>
      <c r="D12" s="38" t="s">
        <v>51</v>
      </c>
      <c r="E12" s="55" t="s">
        <v>281</v>
      </c>
      <c r="F12" s="55" t="s">
        <v>282</v>
      </c>
      <c r="G12" s="38" t="s">
        <v>283</v>
      </c>
      <c r="H12" s="38" t="s">
        <v>284</v>
      </c>
      <c r="I12" s="38">
        <v>365</v>
      </c>
      <c r="J12" s="56" t="str">
        <f t="shared" si="0"/>
        <v>Media</v>
      </c>
      <c r="K12" s="57">
        <f t="shared" si="1"/>
        <v>0.6</v>
      </c>
      <c r="L12" s="38" t="s">
        <v>286</v>
      </c>
      <c r="M12" s="57" t="s">
        <v>286</v>
      </c>
      <c r="N12" s="56" t="s">
        <v>287</v>
      </c>
      <c r="O12" s="57">
        <v>0.4</v>
      </c>
      <c r="P12" s="58" t="str">
        <f t="shared" si="2"/>
        <v>Moderado</v>
      </c>
      <c r="Q12" s="22">
        <v>1</v>
      </c>
      <c r="R12" s="59" t="s">
        <v>289</v>
      </c>
      <c r="S12" s="60" t="s">
        <v>74</v>
      </c>
      <c r="T12" s="61" t="s">
        <v>45</v>
      </c>
      <c r="U12" s="61" t="s">
        <v>46</v>
      </c>
      <c r="V12" s="62" t="str">
        <f t="shared" si="3"/>
        <v>40%</v>
      </c>
      <c r="W12" s="38" t="s">
        <v>58</v>
      </c>
      <c r="X12" s="61" t="s">
        <v>59</v>
      </c>
      <c r="Y12" s="61" t="s">
        <v>60</v>
      </c>
      <c r="Z12" s="63">
        <v>0.36</v>
      </c>
      <c r="AA12" s="64" t="str">
        <f t="shared" si="4"/>
        <v>Baja</v>
      </c>
      <c r="AB12" s="62">
        <f t="shared" si="5"/>
        <v>0.36</v>
      </c>
      <c r="AC12" s="64" t="s">
        <v>287</v>
      </c>
      <c r="AD12" s="62"/>
      <c r="AE12" s="65" t="str">
        <f t="shared" si="6"/>
        <v>Moderado</v>
      </c>
      <c r="AF12" s="38" t="s">
        <v>69</v>
      </c>
      <c r="AG12" s="66" t="s">
        <v>290</v>
      </c>
      <c r="AH12" s="66" t="s">
        <v>83</v>
      </c>
      <c r="AI12" s="39">
        <v>44927</v>
      </c>
      <c r="AJ12" s="67" t="s">
        <v>280</v>
      </c>
      <c r="AK12" s="38" t="s">
        <v>291</v>
      </c>
      <c r="AL12" s="40" t="s">
        <v>64</v>
      </c>
      <c r="AM12" s="44"/>
    </row>
    <row r="13" spans="1:39" ht="348.75" customHeight="1" x14ac:dyDescent="0.25">
      <c r="A13" s="112" t="s">
        <v>261</v>
      </c>
      <c r="B13" s="178">
        <v>7</v>
      </c>
      <c r="C13" s="142">
        <v>9</v>
      </c>
      <c r="D13" s="140" t="s">
        <v>42</v>
      </c>
      <c r="E13" s="140" t="s">
        <v>84</v>
      </c>
      <c r="F13" s="140" t="s">
        <v>85</v>
      </c>
      <c r="G13" s="139" t="s">
        <v>183</v>
      </c>
      <c r="H13" s="140" t="s">
        <v>43</v>
      </c>
      <c r="I13" s="143">
        <v>365</v>
      </c>
      <c r="J13" s="134" t="str">
        <f t="shared" si="0"/>
        <v>Media</v>
      </c>
      <c r="K13" s="133">
        <f t="shared" si="1"/>
        <v>0.6</v>
      </c>
      <c r="L13" s="132" t="s">
        <v>86</v>
      </c>
      <c r="M13" s="133" t="str">
        <f>IF(NOT(ISERROR(MATCH(L13,'[3]TABLA IMPACTO'!$B$221:$B$223,0))),'[3]TABLA IMPACTO'!$F$223&amp;"Por favor no seleccionar los criterios de impacto(Afectación Económica o presupuestal y Pérdida Reputacional)",L13)</f>
        <v xml:space="preserve">     El riesgo afecta la imagen de la entidad internamente, de conocimiento general, nivel interno, de junta dircetiva y accionistas y/o de provedores</v>
      </c>
      <c r="N13" s="134" t="str">
        <f>IF(OR(M13='[3]TABLA IMPACTO'!$C$11,M13='[3]TABLA IMPACTO'!$D$11),"Leve",IF(OR(M13='[3]TABLA IMPACTO'!$C$12,M13='[3]TABLA IMPACTO'!$D$12),"Menor",IF(OR(M13='[3]TABLA IMPACTO'!$C$13,M13='[3]TABLA IMPACTO'!$D$13),"Moderado",IF(OR(M13='[3]TABLA IMPACTO'!$C$14,M13='[3]TABLA IMPACTO'!$D$14),"Mayor",IF(OR(M13='[3]TABLA IMPACTO'!$C$15,M13='[3]TABLA IMPACTO'!$D$15),"Catastrófico","")))))</f>
        <v>Menor</v>
      </c>
      <c r="O13" s="133">
        <f>IF(N13="","",IF(N13="Leve",0.2,IF(N13="Menor",0.4,IF(N13="Moderado",0.6,IF(N13="Mayor",0.8,IF(N13="Catastrófico",1,))))))</f>
        <v>0.4</v>
      </c>
      <c r="P13" s="146" t="str">
        <f t="shared" si="2"/>
        <v>Moderado</v>
      </c>
      <c r="Q13" s="177">
        <v>1</v>
      </c>
      <c r="R13" s="140" t="s">
        <v>184</v>
      </c>
      <c r="S13" s="148" t="str">
        <f>IF(OR(T13="Preventivo",T13="Detectivo"),"Probabilidad",IF(T13="Correctivo","Impacto",""))</f>
        <v>Probabilidad</v>
      </c>
      <c r="T13" s="149" t="s">
        <v>45</v>
      </c>
      <c r="U13" s="149" t="s">
        <v>46</v>
      </c>
      <c r="V13" s="150" t="str">
        <f t="shared" si="3"/>
        <v>40%</v>
      </c>
      <c r="W13" s="149" t="s">
        <v>58</v>
      </c>
      <c r="X13" s="149" t="s">
        <v>185</v>
      </c>
      <c r="Y13" s="149" t="s">
        <v>186</v>
      </c>
      <c r="Z13" s="155">
        <f>IFERROR(IF(S13="Probabilidad",(K13-(+K13*V13)),IF(S13="Impacto",K13,"")),"")</f>
        <v>0.36</v>
      </c>
      <c r="AA13" s="144" t="str">
        <f t="shared" si="4"/>
        <v>Baja</v>
      </c>
      <c r="AB13" s="145">
        <f t="shared" si="5"/>
        <v>0.36</v>
      </c>
      <c r="AC13" s="144" t="str">
        <f>IFERROR(IF(AD13="","",IF(AD13&lt;=0.2,"Leve",IF(AD13&lt;=0.4,"Menor",IF(AD13&lt;=0.6,"Moderado",IF(AD13&lt;=0.8,"Mayor","Catastrófico"))))),"")</f>
        <v>Menor</v>
      </c>
      <c r="AD13" s="145">
        <f>IFERROR(IF(S13="Impacto",(O13-(+O13*V13)),IF(S13="Probabilidad",O13,"")),"")</f>
        <v>0.4</v>
      </c>
      <c r="AE13" s="176" t="str">
        <f t="shared" si="6"/>
        <v>Moderado</v>
      </c>
      <c r="AF13" s="149" t="s">
        <v>69</v>
      </c>
      <c r="AG13" s="55" t="s">
        <v>87</v>
      </c>
      <c r="AH13" s="87" t="s">
        <v>88</v>
      </c>
      <c r="AI13" s="88" t="s">
        <v>63</v>
      </c>
      <c r="AJ13" s="88" t="s">
        <v>307</v>
      </c>
      <c r="AK13" s="111" t="s">
        <v>407</v>
      </c>
      <c r="AL13" s="68" t="s">
        <v>64</v>
      </c>
      <c r="AM13" s="44"/>
    </row>
    <row r="14" spans="1:39" ht="73.5" customHeight="1" x14ac:dyDescent="0.25">
      <c r="A14" s="112"/>
      <c r="B14" s="178"/>
      <c r="C14" s="142"/>
      <c r="D14" s="140"/>
      <c r="E14" s="140"/>
      <c r="F14" s="140"/>
      <c r="G14" s="139"/>
      <c r="H14" s="140"/>
      <c r="I14" s="143"/>
      <c r="J14" s="134"/>
      <c r="K14" s="133"/>
      <c r="L14" s="132"/>
      <c r="M14" s="133">
        <f ca="1">IF(NOT(ISERROR(MATCH(L14,_xlfn.ANCHORARRAY(#REF!),0))),#REF!&amp;"Por favor no seleccionar los criterios de impacto",L14)</f>
        <v>0</v>
      </c>
      <c r="N14" s="134"/>
      <c r="O14" s="133"/>
      <c r="P14" s="146"/>
      <c r="Q14" s="177"/>
      <c r="R14" s="140"/>
      <c r="S14" s="148"/>
      <c r="T14" s="149"/>
      <c r="U14" s="149"/>
      <c r="V14" s="150"/>
      <c r="W14" s="149"/>
      <c r="X14" s="149"/>
      <c r="Y14" s="149"/>
      <c r="Z14" s="155"/>
      <c r="AA14" s="144"/>
      <c r="AB14" s="145"/>
      <c r="AC14" s="144"/>
      <c r="AD14" s="145"/>
      <c r="AE14" s="176"/>
      <c r="AF14" s="149"/>
      <c r="AG14" s="55" t="s">
        <v>89</v>
      </c>
      <c r="AH14" s="87" t="s">
        <v>88</v>
      </c>
      <c r="AI14" s="88" t="s">
        <v>63</v>
      </c>
      <c r="AJ14" s="88" t="s">
        <v>307</v>
      </c>
      <c r="AK14" s="87" t="s">
        <v>308</v>
      </c>
      <c r="AL14" s="68" t="s">
        <v>64</v>
      </c>
      <c r="AM14" s="44"/>
    </row>
    <row r="15" spans="1:39" ht="267.75" customHeight="1" x14ac:dyDescent="0.25">
      <c r="A15" s="112" t="s">
        <v>262</v>
      </c>
      <c r="B15" s="178">
        <v>8</v>
      </c>
      <c r="C15" s="142">
        <v>10</v>
      </c>
      <c r="D15" s="140" t="s">
        <v>42</v>
      </c>
      <c r="E15" s="140" t="s">
        <v>90</v>
      </c>
      <c r="F15" s="140" t="s">
        <v>91</v>
      </c>
      <c r="G15" s="139" t="s">
        <v>188</v>
      </c>
      <c r="H15" s="140" t="s">
        <v>43</v>
      </c>
      <c r="I15" s="143">
        <v>12</v>
      </c>
      <c r="J15" s="151" t="str">
        <f>IF(I15&lt;=0,"",IF(I15&lt;=2,"Muy Baja",IF(I15&lt;=24,"Baja",IF(I15&lt;=500,"Media",IF(I15&lt;=5000,"Alta","Muy Alta")))))</f>
        <v>Baja</v>
      </c>
      <c r="K15" s="152">
        <f>IF(J15="","",IF(J15="Muy Baja",0.2,IF(J15="Baja",0.4,IF(J15="Media",0.6,IF(J15="Alta",0.8,IF(J15="Muy Alta",1,))))))</f>
        <v>0.4</v>
      </c>
      <c r="L15" s="153" t="s">
        <v>76</v>
      </c>
      <c r="M15" s="152" t="str">
        <f>IF(NOT(ISERROR(MATCH(L15,'[4]TABLA IMPACTO'!$B$221:$B$223,0))),'[4]TABLA IMPACTO'!$F$223&amp;"Por favor no seleccionar los criterios de impacto(Afectación Económica o presupuestal y Pérdida Reputacional)",L15)</f>
        <v xml:space="preserve">     Entre 10 y 50 SMLMV </v>
      </c>
      <c r="N15" s="151" t="str">
        <f>IF(OR(M15='[4]TABLA IMPACTO'!$C$11,M15='[4]TABLA IMPACTO'!$D$11),"Leve",IF(OR(M15='[4]TABLA IMPACTO'!$C$12,M15='[4]TABLA IMPACTO'!$D$12),"Menor",IF(OR(M15='[4]TABLA IMPACTO'!$C$13,M15='[4]TABLA IMPACTO'!$D$13),"Moderado",IF(OR(M15='[4]TABLA IMPACTO'!$C$14,M15='[4]TABLA IMPACTO'!$D$14),"Mayor",IF(OR(M15='[4]TABLA IMPACTO'!$C$15,M15='[4]TABLA IMPACTO'!$D$15),"Catastrófico","")))))</f>
        <v>Menor</v>
      </c>
      <c r="O15" s="152">
        <f>IF(N15="","",IF(N15="Leve",0.2,IF(N15="Menor",0.4,IF(N15="Moderado",0.6,IF(N15="Mayor",0.8,IF(N15="Catastrófico",1,))))))</f>
        <v>0.4</v>
      </c>
      <c r="P15" s="154" t="str">
        <f>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Moderado</v>
      </c>
      <c r="Q15" s="22">
        <v>1</v>
      </c>
      <c r="R15" s="23" t="s">
        <v>189</v>
      </c>
      <c r="S15" s="78" t="str">
        <f t="shared" ref="S15:S20" si="7">IF(OR(T15="Preventivo",T15="Detectivo"),"Probabilidad",IF(T15="Correctivo","Impacto",""))</f>
        <v>Probabilidad</v>
      </c>
      <c r="T15" s="61" t="s">
        <v>45</v>
      </c>
      <c r="U15" s="61" t="s">
        <v>46</v>
      </c>
      <c r="V15" s="79" t="str">
        <f t="shared" ref="V15:V20" si="8">IF(AND(T15="Preventivo",U15="Automático"),"50%",IF(AND(T15="Preventivo",U15="Manual"),"40%",IF(AND(T15="Detectivo",U15="Automático"),"40%",IF(AND(T15="Detectivo",U15="Manual"),"30%",IF(AND(T15="Correctivo",U15="Automático"),"35%",IF(AND(T15="Correctivo",U15="Manual"),"25%",""))))))</f>
        <v>40%</v>
      </c>
      <c r="W15" s="61" t="s">
        <v>58</v>
      </c>
      <c r="X15" s="61" t="s">
        <v>59</v>
      </c>
      <c r="Y15" s="61" t="s">
        <v>60</v>
      </c>
      <c r="Z15" s="80">
        <f>IFERROR(IF(S15="Probabilidad",(K15-(+K15*V15)),IF(S15="Impacto",K15,"")),"")</f>
        <v>0.24</v>
      </c>
      <c r="AA15" s="24" t="str">
        <f t="shared" ref="AA15:AA20" si="9">IFERROR(IF(Z15="","",IF(Z15&lt;=0.2,"Muy Baja",IF(Z15&lt;=0.4,"Baja",IF(Z15&lt;=0.6,"Media",IF(Z15&lt;=0.8,"Alta","Muy Alta"))))),"")</f>
        <v>Baja</v>
      </c>
      <c r="AB15" s="2">
        <f t="shared" ref="AB15:AB20" si="10">+Z15</f>
        <v>0.24</v>
      </c>
      <c r="AC15" s="24" t="str">
        <f t="shared" ref="AC15:AC20" si="11">IFERROR(IF(AD15="","",IF(AD15&lt;=0.2,"Leve",IF(AD15&lt;=0.4,"Menor",IF(AD15&lt;=0.6,"Moderado",IF(AD15&lt;=0.8,"Mayor","Catastrófico"))))),"")</f>
        <v>Menor</v>
      </c>
      <c r="AD15" s="2">
        <f>IFERROR(IF(S15="Impacto",(O15-(+O15*V15)),IF(S15="Probabilidad",O15,"")),"")</f>
        <v>0.4</v>
      </c>
      <c r="AE15" s="3" t="str">
        <f t="shared" ref="AE15:AE20" si="12">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Moderado</v>
      </c>
      <c r="AF15" s="89" t="s">
        <v>69</v>
      </c>
      <c r="AG15" s="25" t="s">
        <v>190</v>
      </c>
      <c r="AH15" s="26" t="s">
        <v>191</v>
      </c>
      <c r="AI15" s="27">
        <v>44682</v>
      </c>
      <c r="AJ15" s="70" t="s">
        <v>309</v>
      </c>
      <c r="AK15" s="28" t="s">
        <v>310</v>
      </c>
      <c r="AL15" s="29" t="s">
        <v>192</v>
      </c>
      <c r="AM15" s="44"/>
    </row>
    <row r="16" spans="1:39" ht="228" x14ac:dyDescent="0.25">
      <c r="A16" s="112"/>
      <c r="B16" s="178"/>
      <c r="C16" s="142"/>
      <c r="D16" s="140"/>
      <c r="E16" s="140"/>
      <c r="F16" s="140"/>
      <c r="G16" s="139"/>
      <c r="H16" s="140"/>
      <c r="I16" s="143"/>
      <c r="J16" s="151"/>
      <c r="K16" s="152"/>
      <c r="L16" s="153"/>
      <c r="M16" s="152"/>
      <c r="N16" s="151"/>
      <c r="O16" s="152"/>
      <c r="P16" s="154"/>
      <c r="Q16" s="22">
        <v>2</v>
      </c>
      <c r="R16" s="30" t="s">
        <v>193</v>
      </c>
      <c r="S16" s="31" t="str">
        <f t="shared" si="7"/>
        <v>Probabilidad</v>
      </c>
      <c r="T16" s="32" t="s">
        <v>45</v>
      </c>
      <c r="U16" s="32" t="s">
        <v>46</v>
      </c>
      <c r="V16" s="33" t="str">
        <f t="shared" si="8"/>
        <v>40%</v>
      </c>
      <c r="W16" s="32" t="s">
        <v>58</v>
      </c>
      <c r="X16" s="32" t="s">
        <v>59</v>
      </c>
      <c r="Y16" s="32" t="s">
        <v>60</v>
      </c>
      <c r="Z16" s="34">
        <f>IFERROR(IF(S16="Probabilidad",(K15-(+K15*V16)),IF(S16="Impacto",K15,"")),"")</f>
        <v>0.24</v>
      </c>
      <c r="AA16" s="35" t="str">
        <f t="shared" si="9"/>
        <v>Baja</v>
      </c>
      <c r="AB16" s="33">
        <f t="shared" si="10"/>
        <v>0.24</v>
      </c>
      <c r="AC16" s="35" t="str">
        <f t="shared" si="11"/>
        <v>Menor</v>
      </c>
      <c r="AD16" s="33">
        <f>IFERROR(IF(S16="Impacto",(O15-(+O15*V16)),IF(S16="Probabilidad",O15,"")),"")</f>
        <v>0.4</v>
      </c>
      <c r="AE16" s="36" t="str">
        <f t="shared" si="12"/>
        <v>Moderado</v>
      </c>
      <c r="AF16" s="37" t="s">
        <v>194</v>
      </c>
      <c r="AG16" s="109" t="s">
        <v>195</v>
      </c>
      <c r="AH16" s="38" t="s">
        <v>191</v>
      </c>
      <c r="AI16" s="27">
        <v>44682</v>
      </c>
      <c r="AJ16" s="70" t="s">
        <v>309</v>
      </c>
      <c r="AK16" s="38" t="s">
        <v>311</v>
      </c>
      <c r="AL16" s="40" t="s">
        <v>192</v>
      </c>
      <c r="AM16" s="44"/>
    </row>
    <row r="17" spans="1:39" ht="359.25" customHeight="1" x14ac:dyDescent="0.25">
      <c r="A17" s="112"/>
      <c r="B17" s="72">
        <v>9</v>
      </c>
      <c r="C17" s="74">
        <v>11</v>
      </c>
      <c r="D17" s="73" t="s">
        <v>42</v>
      </c>
      <c r="E17" s="73" t="s">
        <v>92</v>
      </c>
      <c r="F17" s="73" t="s">
        <v>93</v>
      </c>
      <c r="G17" s="46" t="s">
        <v>94</v>
      </c>
      <c r="H17" s="73" t="s">
        <v>43</v>
      </c>
      <c r="I17" s="75">
        <v>365</v>
      </c>
      <c r="J17" s="18" t="str">
        <f>IF(I17&lt;=0,"",IF(I17&lt;=2,"Muy Baja",IF(I17&lt;=24,"Baja",IF(I17&lt;=500,"Media",IF(I17&lt;=5000,"Alta","Muy Alta")))))</f>
        <v>Media</v>
      </c>
      <c r="K17" s="19">
        <f>IF(J17="","",IF(J17="Muy Baja",0.2,IF(J17="Baja",0.4,IF(J17="Media",0.6,IF(J17="Alta",0.8,IF(J17="Muy Alta",1,))))))</f>
        <v>0.6</v>
      </c>
      <c r="L17" s="20" t="s">
        <v>86</v>
      </c>
      <c r="M17" s="19" t="str">
        <f>IF(NOT(ISERROR(MATCH(L17,'[5]TABLA IMPACTO'!$B$221:$B$223,0))),'[5]TABLA IMPACTO'!$F$223&amp;"Por favor no seleccionar los criterios de impacto(Afectación Económica o presupuestal y Pérdida Reputacional)",L17)</f>
        <v xml:space="preserve">     El riesgo afecta la imagen de la entidad internamente, de conocimiento general, nivel interno, de junta dircetiva y accionistas y/o de provedores</v>
      </c>
      <c r="N17" s="18" t="str">
        <f>IF(OR(M17='[5]TABLA IMPACTO'!$C$11,M17='[5]TABLA IMPACTO'!$D$11),"Leve",IF(OR(M17='[5]TABLA IMPACTO'!$C$12,M17='[5]TABLA IMPACTO'!$D$12),"Menor",IF(OR(M17='[5]TABLA IMPACTO'!$C$13,M17='[5]TABLA IMPACTO'!$D$13),"Moderado",IF(OR(M17='[5]TABLA IMPACTO'!$C$14,M17='[5]TABLA IMPACTO'!$D$14),"Mayor",IF(OR(M17='[5]TABLA IMPACTO'!$C$15,M17='[5]TABLA IMPACTO'!$D$15),"Catastrófico","")))))</f>
        <v>Menor</v>
      </c>
      <c r="O17" s="19">
        <f>IF(N17="","",IF(N17="Leve",0.2,IF(N17="Menor",0.4,IF(N17="Moderado",0.6,IF(N17="Mayor",0.8,IF(N17="Catastrófico",1,))))))</f>
        <v>0.4</v>
      </c>
      <c r="P17" s="21"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12">
        <v>1</v>
      </c>
      <c r="R17" s="59" t="s">
        <v>312</v>
      </c>
      <c r="S17" s="31" t="str">
        <f t="shared" si="7"/>
        <v>Probabilidad</v>
      </c>
      <c r="T17" s="32" t="s">
        <v>45</v>
      </c>
      <c r="U17" s="32" t="s">
        <v>46</v>
      </c>
      <c r="V17" s="33" t="str">
        <f t="shared" si="8"/>
        <v>40%</v>
      </c>
      <c r="W17" s="32" t="s">
        <v>58</v>
      </c>
      <c r="X17" s="32" t="s">
        <v>59</v>
      </c>
      <c r="Y17" s="32" t="s">
        <v>60</v>
      </c>
      <c r="Z17" s="34">
        <f t="shared" ref="Z17:Z25" si="13">IFERROR(IF(S17="Probabilidad",(K17-(+K17*V17)),IF(S17="Impacto",K17,"")),"")</f>
        <v>0.36</v>
      </c>
      <c r="AA17" s="14" t="str">
        <f t="shared" si="9"/>
        <v>Baja</v>
      </c>
      <c r="AB17" s="13">
        <f t="shared" si="10"/>
        <v>0.36</v>
      </c>
      <c r="AC17" s="14" t="str">
        <f t="shared" si="11"/>
        <v>Menor</v>
      </c>
      <c r="AD17" s="13">
        <f>IFERROR(IF(S17="Impacto",(O17-(+O17*V17)),IF(S17="Probabilidad",O17,"")),"")</f>
        <v>0.4</v>
      </c>
      <c r="AE17" s="15" t="str">
        <f t="shared" si="12"/>
        <v>Moderado</v>
      </c>
      <c r="AF17" s="32" t="s">
        <v>69</v>
      </c>
      <c r="AG17" s="55" t="s">
        <v>187</v>
      </c>
      <c r="AH17" s="55" t="s">
        <v>313</v>
      </c>
      <c r="AI17" s="86" t="s">
        <v>95</v>
      </c>
      <c r="AJ17" s="86" t="s">
        <v>314</v>
      </c>
      <c r="AK17" s="55" t="s">
        <v>315</v>
      </c>
      <c r="AL17" s="68" t="s">
        <v>64</v>
      </c>
      <c r="AM17" s="44"/>
    </row>
    <row r="18" spans="1:39" ht="213.75" x14ac:dyDescent="0.25">
      <c r="A18" s="112"/>
      <c r="B18" s="72">
        <v>10</v>
      </c>
      <c r="C18" s="74">
        <v>12</v>
      </c>
      <c r="D18" s="73" t="s">
        <v>42</v>
      </c>
      <c r="E18" s="73" t="s">
        <v>96</v>
      </c>
      <c r="F18" s="73" t="s">
        <v>97</v>
      </c>
      <c r="G18" s="46" t="s">
        <v>196</v>
      </c>
      <c r="H18" s="73" t="s">
        <v>43</v>
      </c>
      <c r="I18" s="75">
        <v>3</v>
      </c>
      <c r="J18" s="50" t="str">
        <f>IF(I18&lt;=0,"",IF(I18&lt;=2,"Muy Baja",IF(I18&lt;=24,"Baja",IF(I18&lt;=500,"Media",IF(I18&lt;=5000,"Alta","Muy Alta")))))</f>
        <v>Baja</v>
      </c>
      <c r="K18" s="49">
        <f>IF(J18="","",IF(J18="Muy Baja",0.2,IF(J18="Baja",0.4,IF(J18="Media",0.6,IF(J18="Alta",0.8,IF(J18="Muy Alta",1,))))))</f>
        <v>0.4</v>
      </c>
      <c r="L18" s="48" t="s">
        <v>76</v>
      </c>
      <c r="M18" s="49" t="str">
        <f>IF(NOT(ISERROR(MATCH(L18,'[6]TABLA IMPACTO'!$B$221:$B$223,0))),'[6]TABLA IMPACTO'!$F$223&amp;"Por favor no seleccionar los criterios de impacto(Afectación Económica o presupuestal y Pérdida Reputacional)",L18)</f>
        <v xml:space="preserve">     Entre 10 y 50 SMLMV </v>
      </c>
      <c r="N18" s="50" t="str">
        <f>IF(OR(M18='[6]TABLA IMPACTO'!$C$11,M18='[6]TABLA IMPACTO'!$D$11),"Leve",IF(OR(M18='[6]TABLA IMPACTO'!$C$12,M18='[6]TABLA IMPACTO'!$D$12),"Menor",IF(OR(M18='[6]TABLA IMPACTO'!$C$13,M18='[6]TABLA IMPACTO'!$D$13),"Moderado",IF(OR(M18='[6]TABLA IMPACTO'!$C$14,M18='[6]TABLA IMPACTO'!$D$14),"Mayor",IF(OR(M18='[6]TABLA IMPACTO'!$C$15,M18='[6]TABLA IMPACTO'!$D$15),"Catastrófico","")))))</f>
        <v>Menor</v>
      </c>
      <c r="O18" s="49">
        <f>IF(N18="","",IF(N18="Leve",0.2,IF(N18="Menor",0.4,IF(N18="Moderado",0.6,IF(N18="Mayor",0.8,IF(N18="Catastrófico",1,))))))</f>
        <v>0.4</v>
      </c>
      <c r="P18" s="53" t="str">
        <f>IF(OR(AND(J18="Muy Baja",N18="Leve"),AND(J18="Muy Baja",N18="Menor"),AND(J18="Baja",N18="Leve")),"Bajo",IF(OR(AND(J18="Muy baja",N18="Moderado"),AND(J18="Baja",N18="Menor"),AND(J18="Baja",N18="Moderado"),AND(J18="Media",N18="Leve"),AND(J18="Media",N18="Menor"),AND(J18="Media",N18="Moderado"),AND(J18="Alta",N18="Leve"),AND(J18="Alta",N18="Menor")),"Moderado",IF(OR(AND(J18="Muy Baja",N18="Mayor"),AND(J18="Baja",N18="Mayor"),AND(J18="Media",N18="Mayor"),AND(J18="Alta",N18="Moderado"),AND(J18="Alta",N18="Mayor"),AND(J18="Muy Alta",N18="Leve"),AND(J18="Muy Alta",N18="Menor"),AND(J18="Muy Alta",N18="Moderado"),AND(J18="Muy Alta",N18="Mayor")),"Alto",IF(OR(AND(J18="Muy Baja",N18="Catastrófico"),AND(J18="Baja",N18="Catastrófico"),AND(J18="Media",N18="Catastrófico"),AND(J18="Alta",N18="Catastrófico"),AND(J18="Muy Alta",N18="Catastrófico")),"Extremo",""))))</f>
        <v>Moderado</v>
      </c>
      <c r="Q18" s="12">
        <v>1</v>
      </c>
      <c r="R18" s="59" t="s">
        <v>197</v>
      </c>
      <c r="S18" s="31" t="str">
        <f t="shared" si="7"/>
        <v>Probabilidad</v>
      </c>
      <c r="T18" s="32" t="s">
        <v>45</v>
      </c>
      <c r="U18" s="32" t="s">
        <v>46</v>
      </c>
      <c r="V18" s="33" t="str">
        <f t="shared" si="8"/>
        <v>40%</v>
      </c>
      <c r="W18" s="32" t="s">
        <v>58</v>
      </c>
      <c r="X18" s="32" t="s">
        <v>59</v>
      </c>
      <c r="Y18" s="32" t="s">
        <v>60</v>
      </c>
      <c r="Z18" s="34">
        <f t="shared" si="13"/>
        <v>0.24</v>
      </c>
      <c r="AA18" s="14" t="str">
        <f t="shared" si="9"/>
        <v>Baja</v>
      </c>
      <c r="AB18" s="13">
        <f t="shared" si="10"/>
        <v>0.24</v>
      </c>
      <c r="AC18" s="14" t="str">
        <f t="shared" si="11"/>
        <v>Menor</v>
      </c>
      <c r="AD18" s="13">
        <f>IFERROR(IF(S18="Impacto",(O18-(+O18*V18)),IF(S18="Probabilidad",O18,"")),"")</f>
        <v>0.4</v>
      </c>
      <c r="AE18" s="15" t="str">
        <f t="shared" si="12"/>
        <v>Moderado</v>
      </c>
      <c r="AF18" s="32" t="s">
        <v>69</v>
      </c>
      <c r="AG18" s="42" t="s">
        <v>198</v>
      </c>
      <c r="AH18" s="90" t="s">
        <v>199</v>
      </c>
      <c r="AI18" s="88" t="s">
        <v>63</v>
      </c>
      <c r="AJ18" s="86" t="s">
        <v>314</v>
      </c>
      <c r="AK18" s="55" t="s">
        <v>316</v>
      </c>
      <c r="AL18" s="68" t="s">
        <v>64</v>
      </c>
      <c r="AM18" s="44"/>
    </row>
    <row r="19" spans="1:39" ht="409.5" customHeight="1" x14ac:dyDescent="0.25">
      <c r="A19" s="112"/>
      <c r="B19" s="72">
        <v>11</v>
      </c>
      <c r="C19" s="22">
        <v>13</v>
      </c>
      <c r="D19" s="55" t="s">
        <v>42</v>
      </c>
      <c r="E19" s="55" t="s">
        <v>98</v>
      </c>
      <c r="F19" s="55" t="s">
        <v>99</v>
      </c>
      <c r="G19" s="38" t="s">
        <v>100</v>
      </c>
      <c r="H19" s="55" t="s">
        <v>43</v>
      </c>
      <c r="I19" s="68">
        <v>3</v>
      </c>
      <c r="J19" s="50" t="str">
        <f>IF(I19&lt;=0,"",IF(I19&lt;=2,"Muy Baja",IF(I19&lt;=24,"Baja",IF(I19&lt;=500,"Media",IF(I19&lt;=5000,"Alta","Muy Alta")))))</f>
        <v>Baja</v>
      </c>
      <c r="K19" s="49">
        <f>IF(J19="","",IF(J19="Muy Baja",0.2,IF(J19="Baja",0.4,IF(J19="Media",0.6,IF(J19="Alta",0.8,IF(J19="Muy Alta",1,))))))</f>
        <v>0.4</v>
      </c>
      <c r="L19" s="48" t="s">
        <v>44</v>
      </c>
      <c r="M19" s="49" t="str">
        <f>IF(NOT(ISERROR(MATCH(L19,'[6]TABLA IMPACTO'!$B$221:$B$223,0))),'[6]TABLA IMPACTO'!$F$223&amp;"Por favor no seleccionar los criterios de impacto(Afectación Económica o presupuestal y Pérdida Reputacional)",L19)</f>
        <v xml:space="preserve">     Afectación menor a 10 SMLMV .</v>
      </c>
      <c r="N19" s="50" t="str">
        <f>IF(OR(M19='[6]TABLA IMPACTO'!$C$11,M19='[6]TABLA IMPACTO'!$D$11),"Leve",IF(OR(M19='[6]TABLA IMPACTO'!$C$12,M19='[6]TABLA IMPACTO'!$D$12),"Menor",IF(OR(M19='[6]TABLA IMPACTO'!$C$13,M19='[6]TABLA IMPACTO'!$D$13),"Moderado",IF(OR(M19='[6]TABLA IMPACTO'!$C$14,M19='[6]TABLA IMPACTO'!$D$14),"Mayor",IF(OR(M19='[6]TABLA IMPACTO'!$C$15,M19='[6]TABLA IMPACTO'!$D$15),"Catastrófico","")))))</f>
        <v>Leve</v>
      </c>
      <c r="O19" s="49">
        <f>IF(N19="","",IF(N19="Leve",0.2,IF(N19="Menor",0.4,IF(N19="Moderado",0.6,IF(N19="Mayor",0.8,IF(N19="Catastrófico",1,))))))</f>
        <v>0.2</v>
      </c>
      <c r="P19" s="53" t="str">
        <f>IF(OR(AND(J19="Muy Baja",N19="Leve"),AND(J19="Muy Baja",N19="Menor"),AND(J19="Baja",N19="Leve")),"Bajo",IF(OR(AND(J19="Muy baja",N19="Moderado"),AND(J19="Baja",N19="Menor"),AND(J19="Baja",N19="Moderado"),AND(J19="Media",N19="Leve"),AND(J19="Media",N19="Menor"),AND(J19="Media",N19="Moderado"),AND(J19="Alta",N19="Leve"),AND(J19="Alta",N19="Menor")),"Moderado",IF(OR(AND(J19="Muy Baja",N19="Mayor"),AND(J19="Baja",N19="Mayor"),AND(J19="Media",N19="Mayor"),AND(J19="Alta",N19="Moderado"),AND(J19="Alta",N19="Mayor"),AND(J19="Muy Alta",N19="Leve"),AND(J19="Muy Alta",N19="Menor"),AND(J19="Muy Alta",N19="Moderado"),AND(J19="Muy Alta",N19="Mayor")),"Alto",IF(OR(AND(J19="Muy Baja",N19="Catastrófico"),AND(J19="Baja",N19="Catastrófico"),AND(J19="Media",N19="Catastrófico"),AND(J19="Alta",N19="Catastrófico"),AND(J19="Muy Alta",N19="Catastrófico")),"Extremo",""))))</f>
        <v>Bajo</v>
      </c>
      <c r="Q19" s="12">
        <v>1</v>
      </c>
      <c r="R19" s="23" t="s">
        <v>200</v>
      </c>
      <c r="S19" s="31" t="str">
        <f t="shared" si="7"/>
        <v>Probabilidad</v>
      </c>
      <c r="T19" s="32" t="s">
        <v>45</v>
      </c>
      <c r="U19" s="32" t="s">
        <v>46</v>
      </c>
      <c r="V19" s="33" t="str">
        <f t="shared" si="8"/>
        <v>40%</v>
      </c>
      <c r="W19" s="32" t="s">
        <v>58</v>
      </c>
      <c r="X19" s="32" t="s">
        <v>59</v>
      </c>
      <c r="Y19" s="32" t="s">
        <v>60</v>
      </c>
      <c r="Z19" s="34">
        <f t="shared" si="13"/>
        <v>0.24</v>
      </c>
      <c r="AA19" s="14" t="str">
        <f t="shared" si="9"/>
        <v>Baja</v>
      </c>
      <c r="AB19" s="13">
        <f t="shared" si="10"/>
        <v>0.24</v>
      </c>
      <c r="AC19" s="14" t="str">
        <f t="shared" si="11"/>
        <v>Leve</v>
      </c>
      <c r="AD19" s="13">
        <f>IFERROR(IF(S19="Impacto",(O19-(+O19*V19)),IF(S19="Probabilidad",O19,"")),"")</f>
        <v>0.2</v>
      </c>
      <c r="AE19" s="15" t="str">
        <f t="shared" si="12"/>
        <v>Bajo</v>
      </c>
      <c r="AF19" s="32" t="s">
        <v>194</v>
      </c>
      <c r="AG19" s="42" t="s">
        <v>101</v>
      </c>
      <c r="AH19" s="90" t="s">
        <v>201</v>
      </c>
      <c r="AI19" s="88" t="s">
        <v>63</v>
      </c>
      <c r="AJ19" s="86" t="s">
        <v>314</v>
      </c>
      <c r="AK19" s="55" t="s">
        <v>317</v>
      </c>
      <c r="AL19" s="68" t="s">
        <v>64</v>
      </c>
      <c r="AM19" s="44"/>
    </row>
    <row r="20" spans="1:39" ht="174" customHeight="1" x14ac:dyDescent="0.25">
      <c r="A20" s="112"/>
      <c r="B20" s="72">
        <v>12</v>
      </c>
      <c r="C20" s="74">
        <v>14</v>
      </c>
      <c r="D20" s="73" t="s">
        <v>71</v>
      </c>
      <c r="E20" s="73" t="s">
        <v>102</v>
      </c>
      <c r="F20" s="73" t="s">
        <v>103</v>
      </c>
      <c r="G20" s="46" t="s">
        <v>104</v>
      </c>
      <c r="H20" s="73" t="s">
        <v>43</v>
      </c>
      <c r="I20" s="75">
        <v>12</v>
      </c>
      <c r="J20" s="50" t="str">
        <f>IF(I20&lt;=0,"",IF(I20&lt;=2,"Muy Baja",IF(I20&lt;=24,"Baja",IF(I20&lt;=500,"Media",IF(I20&lt;=5000,"Alta","Muy Alta")))))</f>
        <v>Baja</v>
      </c>
      <c r="K20" s="49">
        <f>IF(J20="","",IF(J20="Muy Baja",0.2,IF(J20="Baja",0.4,IF(J20="Media",0.6,IF(J20="Alta",0.8,IF(J20="Muy Alta",1,))))))</f>
        <v>0.4</v>
      </c>
      <c r="L20" s="48" t="s">
        <v>44</v>
      </c>
      <c r="M20" s="49" t="str">
        <f>IF(NOT(ISERROR(MATCH(L20,'[6]TABLA IMPACTO'!$B$221:$B$223,0))),'[6]TABLA IMPACTO'!$F$223&amp;"Por favor no seleccionar los criterios de impacto(Afectación Económica o presupuestal y Pérdida Reputacional)",L20)</f>
        <v xml:space="preserve">     Afectación menor a 10 SMLMV .</v>
      </c>
      <c r="N20" s="50" t="str">
        <f>IF(OR(M20='[6]TABLA IMPACTO'!$C$11,M20='[6]TABLA IMPACTO'!$D$11),"Leve",IF(OR(M20='[6]TABLA IMPACTO'!$C$12,M20='[6]TABLA IMPACTO'!$D$12),"Menor",IF(OR(M20='[6]TABLA IMPACTO'!$C$13,M20='[6]TABLA IMPACTO'!$D$13),"Moderado",IF(OR(M20='[6]TABLA IMPACTO'!$C$14,M20='[6]TABLA IMPACTO'!$D$14),"Mayor",IF(OR(M20='[6]TABLA IMPACTO'!$C$15,M20='[6]TABLA IMPACTO'!$D$15),"Catastrófico","")))))</f>
        <v>Leve</v>
      </c>
      <c r="O20" s="49">
        <f>IF(N20="","",IF(N20="Leve",0.2,IF(N20="Menor",0.4,IF(N20="Moderado",0.6,IF(N20="Mayor",0.8,IF(N20="Catastrófico",1,))))))</f>
        <v>0.2</v>
      </c>
      <c r="P20" s="53" t="str">
        <f>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Bajo</v>
      </c>
      <c r="Q20" s="12">
        <v>1</v>
      </c>
      <c r="R20" s="23" t="s">
        <v>202</v>
      </c>
      <c r="S20" s="31" t="str">
        <f t="shared" si="7"/>
        <v>Probabilidad</v>
      </c>
      <c r="T20" s="32" t="s">
        <v>45</v>
      </c>
      <c r="U20" s="32" t="s">
        <v>46</v>
      </c>
      <c r="V20" s="33" t="str">
        <f t="shared" si="8"/>
        <v>40%</v>
      </c>
      <c r="W20" s="32" t="s">
        <v>58</v>
      </c>
      <c r="X20" s="32" t="s">
        <v>59</v>
      </c>
      <c r="Y20" s="32" t="s">
        <v>60</v>
      </c>
      <c r="Z20" s="34">
        <f t="shared" si="13"/>
        <v>0.24</v>
      </c>
      <c r="AA20" s="14" t="str">
        <f t="shared" si="9"/>
        <v>Baja</v>
      </c>
      <c r="AB20" s="13">
        <f t="shared" si="10"/>
        <v>0.24</v>
      </c>
      <c r="AC20" s="14" t="str">
        <f t="shared" si="11"/>
        <v>Leve</v>
      </c>
      <c r="AD20" s="13">
        <f>IFERROR(IF(S20="Impacto",(O20-(+O20*V20)),IF(S20="Probabilidad",O20,"")),"")</f>
        <v>0.2</v>
      </c>
      <c r="AE20" s="15" t="str">
        <f t="shared" si="12"/>
        <v>Bajo</v>
      </c>
      <c r="AF20" s="32" t="s">
        <v>194</v>
      </c>
      <c r="AG20" s="42" t="s">
        <v>105</v>
      </c>
      <c r="AH20" s="90" t="s">
        <v>203</v>
      </c>
      <c r="AI20" s="88" t="s">
        <v>63</v>
      </c>
      <c r="AJ20" s="86" t="s">
        <v>314</v>
      </c>
      <c r="AK20" s="55" t="s">
        <v>318</v>
      </c>
      <c r="AL20" s="68" t="s">
        <v>64</v>
      </c>
      <c r="AM20" s="44"/>
    </row>
    <row r="21" spans="1:39" ht="185.25" x14ac:dyDescent="0.25">
      <c r="A21" s="112" t="s">
        <v>265</v>
      </c>
      <c r="B21" s="72">
        <v>13</v>
      </c>
      <c r="C21" s="76">
        <v>20</v>
      </c>
      <c r="D21" s="38" t="s">
        <v>42</v>
      </c>
      <c r="E21" s="38" t="s">
        <v>108</v>
      </c>
      <c r="F21" s="38" t="s">
        <v>109</v>
      </c>
      <c r="G21" s="38" t="s">
        <v>110</v>
      </c>
      <c r="H21" s="38" t="s">
        <v>43</v>
      </c>
      <c r="I21" s="40">
        <v>7200</v>
      </c>
      <c r="J21" s="4" t="str">
        <f>IF(I21&lt;=0,"",IF(I21&lt;=2,"Muy Baja",IF(I21&lt;=24,"Baja",IF(I21&lt;=500,"Media",IF(I21&lt;=5000,"Alta","Muy Alta")))))</f>
        <v>Muy Alta</v>
      </c>
      <c r="K21" s="5">
        <f>IF(J21="","",IF(J21="Muy Baja",0.2,IF(J21="Baja",0.4,IF(J21="Media",0.6,IF(J21="Alta",0.8,IF(J21="Muy Alta",1,))))))</f>
        <v>1</v>
      </c>
      <c r="L21" s="6" t="s">
        <v>86</v>
      </c>
      <c r="M21" s="5" t="str">
        <f>IF(NOT(ISERROR(MATCH(L21,'[7]TABLA IMPACTO'!$B$221:$B$223,0))),'[7]TABLA IMPACTO'!$F$223&amp;"Por favor no seleccionar los criterios de impacto(Afectación Económica o presupuestal y Pérdida Reputacional)",L21)</f>
        <v xml:space="preserve">     El riesgo afecta la imagen de la entidad internamente, de conocimiento general, nivel interno, de junta dircetiva y accionistas y/o de provedores</v>
      </c>
      <c r="N21" s="4" t="str">
        <f>IF(OR(M21='[7]TABLA IMPACTO'!$C$11,M21='[7]TABLA IMPACTO'!$D$11),"Leve",IF(OR(M21='[7]TABLA IMPACTO'!$C$12,M21='[7]TABLA IMPACTO'!$D$12),"Menor",IF(OR(M21='[7]TABLA IMPACTO'!$C$13,M21='[7]TABLA IMPACTO'!$D$13),"Moderado",IF(OR(M21='[7]TABLA IMPACTO'!$C$14,M21='[7]TABLA IMPACTO'!$D$14),"Mayor",IF(OR(M21='[7]TABLA IMPACTO'!$C$15,M21='[7]TABLA IMPACTO'!$D$15),"Catastrófico","")))))</f>
        <v>Menor</v>
      </c>
      <c r="O21" s="5">
        <f>IF(N21="","",IF(N21="Leve",0.2,IF(N21="Menor",0.4,IF(N21="Moderado",0.6,IF(N21="Mayor",0.8,IF(N21="Catastrófico",1,))))))</f>
        <v>0.4</v>
      </c>
      <c r="P21" s="7"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Alto</v>
      </c>
      <c r="Q21" s="8">
        <v>1</v>
      </c>
      <c r="R21" s="30" t="s">
        <v>319</v>
      </c>
      <c r="S21" s="60" t="s">
        <v>74</v>
      </c>
      <c r="T21" s="37" t="s">
        <v>45</v>
      </c>
      <c r="U21" s="37" t="s">
        <v>46</v>
      </c>
      <c r="V21" s="62" t="s">
        <v>111</v>
      </c>
      <c r="W21" s="37" t="s">
        <v>58</v>
      </c>
      <c r="X21" s="37" t="s">
        <v>59</v>
      </c>
      <c r="Y21" s="37" t="s">
        <v>60</v>
      </c>
      <c r="Z21" s="63">
        <f t="shared" si="13"/>
        <v>0.6</v>
      </c>
      <c r="AA21" s="10" t="s">
        <v>285</v>
      </c>
      <c r="AB21" s="9">
        <v>0.6</v>
      </c>
      <c r="AC21" s="10" t="s">
        <v>287</v>
      </c>
      <c r="AD21" s="9">
        <v>0.4</v>
      </c>
      <c r="AE21" s="11" t="s">
        <v>288</v>
      </c>
      <c r="AF21" s="37" t="s">
        <v>69</v>
      </c>
      <c r="AG21" s="38" t="s">
        <v>320</v>
      </c>
      <c r="AH21" s="38" t="s">
        <v>112</v>
      </c>
      <c r="AI21" s="67" t="s">
        <v>113</v>
      </c>
      <c r="AJ21" s="67" t="s">
        <v>321</v>
      </c>
      <c r="AK21" s="28" t="s">
        <v>322</v>
      </c>
      <c r="AL21" s="40" t="s">
        <v>64</v>
      </c>
      <c r="AM21" s="44"/>
    </row>
    <row r="22" spans="1:39" ht="142.5" x14ac:dyDescent="0.25">
      <c r="A22" s="112"/>
      <c r="B22" s="72">
        <v>14</v>
      </c>
      <c r="C22" s="76">
        <v>21</v>
      </c>
      <c r="D22" s="38" t="s">
        <v>42</v>
      </c>
      <c r="E22" s="38" t="s">
        <v>114</v>
      </c>
      <c r="F22" s="38" t="s">
        <v>115</v>
      </c>
      <c r="G22" s="38" t="s">
        <v>116</v>
      </c>
      <c r="H22" s="38" t="s">
        <v>43</v>
      </c>
      <c r="I22" s="40">
        <v>365</v>
      </c>
      <c r="J22" s="4" t="s">
        <v>285</v>
      </c>
      <c r="K22" s="5">
        <v>0.6</v>
      </c>
      <c r="L22" s="6" t="s">
        <v>76</v>
      </c>
      <c r="M22" s="5" t="s">
        <v>76</v>
      </c>
      <c r="N22" s="4" t="s">
        <v>287</v>
      </c>
      <c r="O22" s="5">
        <v>0.4</v>
      </c>
      <c r="P22" s="7" t="s">
        <v>288</v>
      </c>
      <c r="Q22" s="8">
        <v>1</v>
      </c>
      <c r="R22" s="30" t="s">
        <v>204</v>
      </c>
      <c r="S22" s="60" t="s">
        <v>74</v>
      </c>
      <c r="T22" s="37" t="s">
        <v>57</v>
      </c>
      <c r="U22" s="37" t="s">
        <v>46</v>
      </c>
      <c r="V22" s="62" t="s">
        <v>117</v>
      </c>
      <c r="W22" s="37" t="s">
        <v>58</v>
      </c>
      <c r="X22" s="37" t="s">
        <v>59</v>
      </c>
      <c r="Y22" s="37" t="s">
        <v>60</v>
      </c>
      <c r="Z22" s="63">
        <f t="shared" si="13"/>
        <v>0.42</v>
      </c>
      <c r="AA22" s="10" t="s">
        <v>285</v>
      </c>
      <c r="AB22" s="9">
        <v>0.42</v>
      </c>
      <c r="AC22" s="10" t="s">
        <v>287</v>
      </c>
      <c r="AD22" s="9">
        <v>0.4</v>
      </c>
      <c r="AE22" s="11" t="s">
        <v>288</v>
      </c>
      <c r="AF22" s="37" t="s">
        <v>61</v>
      </c>
      <c r="AG22" s="38"/>
      <c r="AH22" s="40"/>
      <c r="AI22" s="39"/>
      <c r="AJ22" s="39"/>
      <c r="AK22" s="38"/>
      <c r="AL22" s="40"/>
      <c r="AM22" s="44"/>
    </row>
    <row r="23" spans="1:39" ht="128.25" x14ac:dyDescent="0.25">
      <c r="A23" s="112"/>
      <c r="B23" s="72">
        <v>15</v>
      </c>
      <c r="C23" s="76">
        <v>22</v>
      </c>
      <c r="D23" s="38" t="s">
        <v>42</v>
      </c>
      <c r="E23" s="38" t="s">
        <v>118</v>
      </c>
      <c r="F23" s="38" t="s">
        <v>119</v>
      </c>
      <c r="G23" s="38" t="s">
        <v>205</v>
      </c>
      <c r="H23" s="38" t="s">
        <v>43</v>
      </c>
      <c r="I23" s="40">
        <v>365</v>
      </c>
      <c r="J23" s="4" t="s">
        <v>285</v>
      </c>
      <c r="K23" s="5">
        <v>0.6</v>
      </c>
      <c r="L23" s="6" t="s">
        <v>76</v>
      </c>
      <c r="M23" s="5" t="s">
        <v>76</v>
      </c>
      <c r="N23" s="4" t="s">
        <v>287</v>
      </c>
      <c r="O23" s="5">
        <v>0.4</v>
      </c>
      <c r="P23" s="7" t="s">
        <v>288</v>
      </c>
      <c r="Q23" s="8">
        <v>1</v>
      </c>
      <c r="R23" s="30" t="s">
        <v>206</v>
      </c>
      <c r="S23" s="60" t="s">
        <v>74</v>
      </c>
      <c r="T23" s="37" t="s">
        <v>45</v>
      </c>
      <c r="U23" s="37" t="s">
        <v>46</v>
      </c>
      <c r="V23" s="62" t="s">
        <v>111</v>
      </c>
      <c r="W23" s="37" t="s">
        <v>58</v>
      </c>
      <c r="X23" s="37" t="s">
        <v>59</v>
      </c>
      <c r="Y23" s="37" t="s">
        <v>60</v>
      </c>
      <c r="Z23" s="63">
        <f t="shared" si="13"/>
        <v>0.36</v>
      </c>
      <c r="AA23" s="10" t="s">
        <v>120</v>
      </c>
      <c r="AB23" s="9">
        <v>0.36</v>
      </c>
      <c r="AC23" s="10" t="s">
        <v>287</v>
      </c>
      <c r="AD23" s="9">
        <v>0.4</v>
      </c>
      <c r="AE23" s="11" t="s">
        <v>288</v>
      </c>
      <c r="AF23" s="37" t="s">
        <v>61</v>
      </c>
      <c r="AG23" s="38"/>
      <c r="AH23" s="40"/>
      <c r="AI23" s="39"/>
      <c r="AJ23" s="39"/>
      <c r="AK23" s="38"/>
      <c r="AL23" s="40"/>
      <c r="AM23" s="44"/>
    </row>
    <row r="24" spans="1:39" ht="142.5" x14ac:dyDescent="0.25">
      <c r="A24" s="112"/>
      <c r="B24" s="72">
        <v>16</v>
      </c>
      <c r="C24" s="76">
        <v>23</v>
      </c>
      <c r="D24" s="38" t="s">
        <v>71</v>
      </c>
      <c r="E24" s="38" t="s">
        <v>121</v>
      </c>
      <c r="F24" s="38" t="s">
        <v>122</v>
      </c>
      <c r="G24" s="38" t="s">
        <v>207</v>
      </c>
      <c r="H24" s="38" t="s">
        <v>43</v>
      </c>
      <c r="I24" s="40">
        <v>7200</v>
      </c>
      <c r="J24" s="4" t="s">
        <v>323</v>
      </c>
      <c r="K24" s="5">
        <v>1</v>
      </c>
      <c r="L24" s="6" t="s">
        <v>123</v>
      </c>
      <c r="M24" s="5" t="s">
        <v>123</v>
      </c>
      <c r="N24" s="4" t="s">
        <v>288</v>
      </c>
      <c r="O24" s="5">
        <v>0.6</v>
      </c>
      <c r="P24" s="7" t="s">
        <v>324</v>
      </c>
      <c r="Q24" s="8">
        <v>1</v>
      </c>
      <c r="R24" s="30" t="s">
        <v>208</v>
      </c>
      <c r="S24" s="60" t="s">
        <v>74</v>
      </c>
      <c r="T24" s="37" t="s">
        <v>45</v>
      </c>
      <c r="U24" s="37" t="s">
        <v>46</v>
      </c>
      <c r="V24" s="62" t="s">
        <v>111</v>
      </c>
      <c r="W24" s="37" t="s">
        <v>58</v>
      </c>
      <c r="X24" s="37" t="s">
        <v>59</v>
      </c>
      <c r="Y24" s="37" t="s">
        <v>60</v>
      </c>
      <c r="Z24" s="63">
        <f t="shared" si="13"/>
        <v>0.6</v>
      </c>
      <c r="AA24" s="10" t="s">
        <v>285</v>
      </c>
      <c r="AB24" s="9">
        <v>0.6</v>
      </c>
      <c r="AC24" s="10" t="s">
        <v>288</v>
      </c>
      <c r="AD24" s="9">
        <v>0.6</v>
      </c>
      <c r="AE24" s="11" t="s">
        <v>288</v>
      </c>
      <c r="AF24" s="37" t="s">
        <v>61</v>
      </c>
      <c r="AG24" s="38"/>
      <c r="AH24" s="40"/>
      <c r="AI24" s="39"/>
      <c r="AJ24" s="39"/>
      <c r="AK24" s="38"/>
      <c r="AL24" s="40"/>
      <c r="AM24" s="44"/>
    </row>
    <row r="25" spans="1:39" ht="185.25" customHeight="1" x14ac:dyDescent="0.25">
      <c r="A25" s="112" t="s">
        <v>264</v>
      </c>
      <c r="B25" s="178">
        <v>17</v>
      </c>
      <c r="C25" s="142">
        <v>24</v>
      </c>
      <c r="D25" s="140" t="s">
        <v>42</v>
      </c>
      <c r="E25" s="140" t="s">
        <v>209</v>
      </c>
      <c r="F25" s="139" t="s">
        <v>210</v>
      </c>
      <c r="G25" s="139" t="s">
        <v>211</v>
      </c>
      <c r="H25" s="140" t="s">
        <v>43</v>
      </c>
      <c r="I25" s="141">
        <v>48</v>
      </c>
      <c r="J25" s="134" t="str">
        <f>IF(I25&lt;=0,"",IF(I25&lt;=2,"Muy Baja",IF(I25&lt;=24,"Baja",IF(I25&lt;=500,"Media",IF(I25&lt;=5000,"Alta","Muy Alta")))))</f>
        <v>Media</v>
      </c>
      <c r="K25" s="133">
        <f>IF(J25="","",IF(J25="Muy Baja",0.2,IF(J25="Baja",0.4,IF(J25="Media",0.6,IF(J25="Alta",0.8,IF(J25="Muy Alta",1,))))))</f>
        <v>0.6</v>
      </c>
      <c r="L25" s="132" t="s">
        <v>107</v>
      </c>
      <c r="M25" s="133" t="str">
        <f>IF(NOT(ISERROR(MATCH(L25,'[8]TABLA IMPACTO'!$B$221:$B$223,0))),'[8]TABLA IMPACTO'!$F$223&amp;"Por favor no seleccionar los criterios de impacto(Afectación Económica o presupuestal y Pérdida Reputacional)",L25)</f>
        <v xml:space="preserve">     El riesgo afecta la imagen de de la entidad con efecto publicitario sostenido a nivel de sector administrativo, nivel departamental o municipal</v>
      </c>
      <c r="N25" s="134" t="str">
        <f>IF(OR(M25='[8]TABLA IMPACTO'!$C$11,M25='[8]TABLA IMPACTO'!$D$11),"Leve",IF(OR(M25='[8]TABLA IMPACTO'!$C$12,M25='[8]TABLA IMPACTO'!$D$12),"Menor",IF(OR(M25='[8]TABLA IMPACTO'!$C$13,M25='[8]TABLA IMPACTO'!$D$13),"Moderado",IF(OR(M25='[8]TABLA IMPACTO'!$C$14,M25='[8]TABLA IMPACTO'!$D$14),"Mayor",IF(OR(M25='[8]TABLA IMPACTO'!$C$15,M25='[8]TABLA IMPACTO'!$D$15),"Catastrófico","")))))</f>
        <v>Mayor</v>
      </c>
      <c r="O25" s="133">
        <f>IF(N25="","",IF(N25="Leve",0.2,IF(N25="Menor",0.4,IF(N25="Moderado",0.6,IF(N25="Mayor",0.8,IF(N25="Catastrófico",1,))))))</f>
        <v>0.8</v>
      </c>
      <c r="P25" s="146" t="str">
        <f>IF(OR(AND(J25="Muy Baja",N25="Leve"),AND(J25="Muy Baja",N25="Menor"),AND(J25="Baja",N25="Leve")),"Bajo",IF(OR(AND(J25="Muy baja",N25="Moderado"),AND(J25="Baja",N25="Menor"),AND(J25="Baja",N25="Moderado"),AND(J25="Media",N25="Leve"),AND(J25="Media",N25="Menor"),AND(J25="Media",N25="Moderado"),AND(J25="Alta",N25="Leve"),AND(J25="Alta",N25="Menor")),"Moderado",IF(OR(AND(J25="Muy Baja",N25="Mayor"),AND(J25="Baja",N25="Mayor"),AND(J25="Media",N25="Mayor"),AND(J25="Alta",N25="Moderado"),AND(J25="Alta",N25="Mayor"),AND(J25="Muy Alta",N25="Leve"),AND(J25="Muy Alta",N25="Menor"),AND(J25="Muy Alta",N25="Moderado"),AND(J25="Muy Alta",N25="Mayor")),"Alto",IF(OR(AND(J25="Muy Baja",N25="Catastrófico"),AND(J25="Baja",N25="Catastrófico"),AND(J25="Media",N25="Catastrófico"),AND(J25="Alta",N25="Catastrófico"),AND(J25="Muy Alta",N25="Catastrófico")),"Extremo",""))))</f>
        <v>Alto</v>
      </c>
      <c r="Q25" s="12">
        <v>1</v>
      </c>
      <c r="R25" s="30" t="s">
        <v>212</v>
      </c>
      <c r="S25" s="77" t="str">
        <f>IF(OR(T25="Preventivo",T25="Detectivo"),"Probabilidad",IF(T25="Correctivo","Impacto",""))</f>
        <v>Impacto</v>
      </c>
      <c r="T25" s="37" t="s">
        <v>213</v>
      </c>
      <c r="U25" s="37" t="s">
        <v>214</v>
      </c>
      <c r="V25" s="33" t="str">
        <f>IF(AND(T25="Preventivo",U25="Automático"),"50%",IF(AND(T25="Preventivo",U25="Manual"),"40%",IF(AND(T25="Detectivo",U25="Automático"),"40%",IF(AND(T25="Detectivo",U25="Manual"),"30%",IF(AND(T25="Correctivo",U25="Automático"),"35%",IF(AND(T25="Correctivo",U25="Manual"),"25%",""))))))</f>
        <v>25%</v>
      </c>
      <c r="W25" s="32" t="s">
        <v>58</v>
      </c>
      <c r="X25" s="37" t="s">
        <v>215</v>
      </c>
      <c r="Y25" s="32" t="s">
        <v>60</v>
      </c>
      <c r="Z25" s="34">
        <f t="shared" si="13"/>
        <v>0.6</v>
      </c>
      <c r="AA25" s="14" t="str">
        <f>IFERROR(IF(Z25="","",IF(Z25&lt;=0.2,"Muy Baja",IF(Z25&lt;=0.4,"Baja",IF(Z25&lt;=0.6,"Media",IF(Z25&lt;=0.8,"Alta","Muy Alta"))))),"")</f>
        <v>Media</v>
      </c>
      <c r="AB25" s="13">
        <f>+Z25</f>
        <v>0.6</v>
      </c>
      <c r="AC25" s="14" t="str">
        <f>IFERROR(IF(AD25="","",IF(AD25&lt;=0.2,"Leve",IF(AD25&lt;=0.4,"Menor",IF(AD25&lt;=0.6,"Moderado",IF(AD25&lt;=0.8,"Mayor","Catastrófico"))))),"")</f>
        <v>Moderado</v>
      </c>
      <c r="AD25" s="13">
        <f>IFERROR(IF(S25="Impacto",(O25-(+O25*V25)),IF(S25="Probabilidad",O25,"")),"")</f>
        <v>0.60000000000000009</v>
      </c>
      <c r="AE25" s="15" t="str">
        <f>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Moderado</v>
      </c>
      <c r="AF25" s="32" t="s">
        <v>69</v>
      </c>
      <c r="AG25" s="55" t="s">
        <v>216</v>
      </c>
      <c r="AH25" s="55" t="s">
        <v>217</v>
      </c>
      <c r="AI25" s="91">
        <v>44317</v>
      </c>
      <c r="AJ25" s="86" t="s">
        <v>325</v>
      </c>
      <c r="AK25" s="38" t="s">
        <v>326</v>
      </c>
      <c r="AL25" s="68" t="s">
        <v>64</v>
      </c>
      <c r="AM25" s="44"/>
    </row>
    <row r="26" spans="1:39" ht="327.75" customHeight="1" x14ac:dyDescent="0.25">
      <c r="A26" s="112"/>
      <c r="B26" s="178"/>
      <c r="C26" s="142"/>
      <c r="D26" s="140"/>
      <c r="E26" s="140"/>
      <c r="F26" s="139"/>
      <c r="G26" s="139"/>
      <c r="H26" s="140"/>
      <c r="I26" s="141"/>
      <c r="J26" s="134"/>
      <c r="K26" s="133"/>
      <c r="L26" s="132"/>
      <c r="M26" s="133">
        <f ca="1">IF(NOT(ISERROR(MATCH(L26,_xlfn.ANCHORARRAY(#REF!),0))),#REF!&amp;"Por favor no seleccionar los criterios de impacto",L26)</f>
        <v>0</v>
      </c>
      <c r="N26" s="134"/>
      <c r="O26" s="133"/>
      <c r="P26" s="146"/>
      <c r="Q26" s="12">
        <v>2</v>
      </c>
      <c r="R26" s="30" t="s">
        <v>218</v>
      </c>
      <c r="S26" s="77" t="str">
        <f>IF(OR(T26="Preventivo",T26="Detectivo"),"Probabilidad",IF(T26="Correctivo","Impacto",""))</f>
        <v>Impacto</v>
      </c>
      <c r="T26" s="32" t="s">
        <v>213</v>
      </c>
      <c r="U26" s="32" t="s">
        <v>214</v>
      </c>
      <c r="V26" s="33" t="str">
        <f>IF(AND(T26="Preventivo",U26="Automático"),"50%",IF(AND(T26="Preventivo",U26="Manual"),"40%",IF(AND(T26="Detectivo",U26="Automático"),"40%",IF(AND(T26="Detectivo",U26="Manual"),"30%",IF(AND(T26="Correctivo",U26="Automático"),"35%",IF(AND(T26="Correctivo",U26="Manual"),"25%",""))))))</f>
        <v>25%</v>
      </c>
      <c r="W26" s="32" t="s">
        <v>58</v>
      </c>
      <c r="X26" s="32" t="s">
        <v>219</v>
      </c>
      <c r="Y26" s="32" t="s">
        <v>60</v>
      </c>
      <c r="Z26" s="34">
        <f>IFERROR(IF(AND(S25="Probabilidad",S26="Probabilidad"),(AB25-(+AB25*V26)),IF(S26="Probabilidad",(K25-(+K25*V26)),IF(S26="Impacto",AB25,""))),"")</f>
        <v>0.6</v>
      </c>
      <c r="AA26" s="14" t="str">
        <f>IFERROR(IF(Z26="","",IF(Z26&lt;=0.2,"Muy Baja",IF(Z26&lt;=0.4,"Baja",IF(Z26&lt;=0.6,"Media",IF(Z26&lt;=0.8,"Alta","Muy Alta"))))),"")</f>
        <v>Media</v>
      </c>
      <c r="AB26" s="13">
        <f>+Z26</f>
        <v>0.6</v>
      </c>
      <c r="AC26" s="14" t="str">
        <f>IFERROR(IF(AD26="","",IF(AD26&lt;=0.2,"Leve",IF(AD26&lt;=0.4,"Menor",IF(AD26&lt;=0.6,"Moderado",IF(AD26&lt;=0.8,"Mayor","Catastrófico"))))),"")</f>
        <v>Moderado</v>
      </c>
      <c r="AD26" s="13">
        <f>IFERROR(IF(AND(S25="Impacto",S26="Impacto"),(AD25-(+AD25*V26)),IF(S26="Impacto",($M$10-(+$M$10*V26)),IF(S26="Probabilidad",AD25,""))),"")</f>
        <v>0.45000000000000007</v>
      </c>
      <c r="AE26" s="15"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Moderado</v>
      </c>
      <c r="AF26" s="32" t="s">
        <v>69</v>
      </c>
      <c r="AG26" s="55" t="s">
        <v>220</v>
      </c>
      <c r="AH26" s="55" t="s">
        <v>221</v>
      </c>
      <c r="AI26" s="91">
        <v>44317</v>
      </c>
      <c r="AJ26" s="86" t="s">
        <v>325</v>
      </c>
      <c r="AK26" s="38" t="s">
        <v>327</v>
      </c>
      <c r="AL26" s="68" t="s">
        <v>64</v>
      </c>
      <c r="AM26" s="44"/>
    </row>
    <row r="27" spans="1:39" ht="171" customHeight="1" x14ac:dyDescent="0.25">
      <c r="A27" s="112"/>
      <c r="B27" s="178">
        <v>18</v>
      </c>
      <c r="C27" s="142">
        <v>29</v>
      </c>
      <c r="D27" s="140" t="s">
        <v>42</v>
      </c>
      <c r="E27" s="140" t="s">
        <v>126</v>
      </c>
      <c r="F27" s="140" t="s">
        <v>127</v>
      </c>
      <c r="G27" s="147" t="s">
        <v>328</v>
      </c>
      <c r="H27" s="140" t="s">
        <v>43</v>
      </c>
      <c r="I27" s="143">
        <v>365</v>
      </c>
      <c r="J27" s="134" t="str">
        <f>IF(I27&lt;=0,"",IF(I27&lt;=2,"Muy Baja",IF(I27&lt;=24,"Baja",IF(I27&lt;=500,"Media",IF(I27&lt;=5000,"Alta","Muy Alta")))))</f>
        <v>Media</v>
      </c>
      <c r="K27" s="133">
        <f>IF(J27="","",IF(J27="Muy Baja",0.2,IF(J27="Baja",0.4,IF(J27="Media",0.6,IF(J27="Alta",0.8,IF(J27="Muy Alta",1,))))))</f>
        <v>0.6</v>
      </c>
      <c r="L27" s="132" t="s">
        <v>107</v>
      </c>
      <c r="M27" s="133" t="str">
        <f>IF(NOT(ISERROR(MATCH(L27,'[9]TABLA IMPACTO'!$B$221:$B$223,0))),'[9]TABLA IMPACTO'!$F$223&amp;"Por favor no seleccionar los criterios de impacto(Afectación Económica o presupuestal y Pérdida Reputacional)",L27)</f>
        <v xml:space="preserve">     El riesgo afecta la imagen de de la entidad con efecto publicitario sostenido a nivel de sector administrativo, nivel departamental o municipal</v>
      </c>
      <c r="N27" s="134" t="str">
        <f>IF(OR(M27='[9]TABLA IMPACTO'!$C$11,M27='[9]TABLA IMPACTO'!$D$11),"Leve",IF(OR(M27='[9]TABLA IMPACTO'!$C$12,M27='[9]TABLA IMPACTO'!$D$12),"Menor",IF(OR(M27='[9]TABLA IMPACTO'!$C$13,M27='[9]TABLA IMPACTO'!$D$13),"Moderado",IF(OR(M27='[9]TABLA IMPACTO'!$C$14,M27='[9]TABLA IMPACTO'!$D$14),"Mayor",IF(OR(M27='[9]TABLA IMPACTO'!$C$15,M27='[9]TABLA IMPACTO'!$D$15),"Catastrófico","")))))</f>
        <v>Mayor</v>
      </c>
      <c r="O27" s="133">
        <f>IF(N27="","",IF(N27="Leve",0.2,IF(N27="Menor",0.4,IF(N27="Moderado",0.6,IF(N27="Mayor",0.8,IF(N27="Catastrófico",1,))))))</f>
        <v>0.8</v>
      </c>
      <c r="P27" s="146" t="str">
        <f>IF(OR(AND(J27="Muy Baja",N27="Leve"),AND(J27="Muy Baja",N27="Menor"),AND(J27="Baja",N27="Leve")),"Bajo",IF(OR(AND(J27="Muy baja",N27="Moderado"),AND(J27="Baja",N27="Menor"),AND(J27="Baja",N27="Moderado"),AND(J27="Media",N27="Leve"),AND(J27="Media",N27="Menor"),AND(J27="Media",N27="Moderado"),AND(J27="Alta",N27="Leve"),AND(J27="Alta",N27="Menor")),"Moderado",IF(OR(AND(J27="Muy Baja",N27="Mayor"),AND(J27="Baja",N27="Mayor"),AND(J27="Media",N27="Mayor"),AND(J27="Alta",N27="Moderado"),AND(J27="Alta",N27="Mayor"),AND(J27="Muy Alta",N27="Leve"),AND(J27="Muy Alta",N27="Menor"),AND(J27="Muy Alta",N27="Moderado"),AND(J27="Muy Alta",N27="Mayor")),"Alto",IF(OR(AND(J27="Muy Baja",N27="Catastrófico"),AND(J27="Baja",N27="Catastrófico"),AND(J27="Media",N27="Catastrófico"),AND(J27="Alta",N27="Catastrófico"),AND(J27="Muy Alta",N27="Catastrófico")),"Extremo",""))))</f>
        <v>Alto</v>
      </c>
      <c r="Q27" s="12">
        <v>1</v>
      </c>
      <c r="R27" s="42" t="s">
        <v>222</v>
      </c>
      <c r="S27" s="81" t="str">
        <f>IF(OR(T27="Preventivo",T27="Detectivo"),"Probabilidad",IF(T27="Correctivo","Impacto",""))</f>
        <v>Probabilidad</v>
      </c>
      <c r="T27" s="32" t="s">
        <v>45</v>
      </c>
      <c r="U27" s="32" t="s">
        <v>46</v>
      </c>
      <c r="V27" s="33" t="str">
        <f>IF(AND(T27="Preventivo",U27="Automático"),"50%",IF(AND(T27="Preventivo",U27="Manual"),"40%",IF(AND(T27="Detectivo",U27="Automático"),"40%",IF(AND(T27="Detectivo",U27="Manual"),"30%",IF(AND(T27="Correctivo",U27="Automático"),"35%",IF(AND(T27="Correctivo",U27="Manual"),"25%",""))))))</f>
        <v>40%</v>
      </c>
      <c r="W27" s="32" t="s">
        <v>58</v>
      </c>
      <c r="X27" s="32" t="s">
        <v>59</v>
      </c>
      <c r="Y27" s="32" t="s">
        <v>60</v>
      </c>
      <c r="Z27" s="34">
        <f>IFERROR(IF(S27="Probabilidad",(K27-(+K27*V27)),IF(S27="Impacto",K27,"")),"")</f>
        <v>0.36</v>
      </c>
      <c r="AA27" s="14" t="str">
        <f>IFERROR(IF(Z27="","",IF(Z27&lt;=0.2,"Muy Baja",IF(Z27&lt;=0.4,"Baja",IF(Z27&lt;=0.6,"Media",IF(Z27&lt;=0.8,"Alta","Muy Alta"))))),"")</f>
        <v>Baja</v>
      </c>
      <c r="AB27" s="13">
        <f>+Z27</f>
        <v>0.36</v>
      </c>
      <c r="AC27" s="14" t="str">
        <f>IFERROR(IF(AD27="","",IF(AD27&lt;=0.2,"Leve",IF(AD27&lt;=0.4,"Menor",IF(AD27&lt;=0.6,"Moderado",IF(AD27&lt;=0.8,"Mayor","Catastrófico"))))),"")</f>
        <v>Mayor</v>
      </c>
      <c r="AD27" s="13">
        <f>IFERROR(IF(S27="Impacto",(O27-(+O27*V27)),IF(S27="Probabilidad",O27,"")),"")</f>
        <v>0.8</v>
      </c>
      <c r="AE27" s="15" t="str">
        <f>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Alto</v>
      </c>
      <c r="AF27" s="32" t="s">
        <v>61</v>
      </c>
      <c r="AG27" s="55" t="s">
        <v>329</v>
      </c>
      <c r="AH27" s="55" t="s">
        <v>221</v>
      </c>
      <c r="AI27" s="91">
        <v>44562</v>
      </c>
      <c r="AJ27" s="86" t="s">
        <v>325</v>
      </c>
      <c r="AK27" s="38" t="s">
        <v>330</v>
      </c>
      <c r="AL27" s="68" t="s">
        <v>64</v>
      </c>
      <c r="AM27" s="44"/>
    </row>
    <row r="28" spans="1:39" ht="171" x14ac:dyDescent="0.25">
      <c r="A28" s="112"/>
      <c r="B28" s="178"/>
      <c r="C28" s="142"/>
      <c r="D28" s="140"/>
      <c r="E28" s="140"/>
      <c r="F28" s="140"/>
      <c r="G28" s="147"/>
      <c r="H28" s="140"/>
      <c r="I28" s="143"/>
      <c r="J28" s="134"/>
      <c r="K28" s="133"/>
      <c r="L28" s="132"/>
      <c r="M28" s="133"/>
      <c r="N28" s="134"/>
      <c r="O28" s="133"/>
      <c r="P28" s="146"/>
      <c r="Q28" s="12">
        <v>2</v>
      </c>
      <c r="R28" s="42" t="s">
        <v>223</v>
      </c>
      <c r="S28" s="82" t="str">
        <f t="shared" ref="S28:S34" si="14">IF(OR(T28="Preventivo",T28="Detectivo"),"Probabilidad",IF(T28="Correctivo","Impacto",""))</f>
        <v>Probabilidad</v>
      </c>
      <c r="T28" s="32" t="s">
        <v>45</v>
      </c>
      <c r="U28" s="32" t="s">
        <v>46</v>
      </c>
      <c r="V28" s="33" t="str">
        <f t="shared" ref="V28:V34" si="15">IF(AND(T28="Preventivo",U28="Automático"),"50%",IF(AND(T28="Preventivo",U28="Manual"),"40%",IF(AND(T28="Detectivo",U28="Automático"),"40%",IF(AND(T28="Detectivo",U28="Manual"),"30%",IF(AND(T28="Correctivo",U28="Automático"),"35%",IF(AND(T28="Correctivo",U28="Manual"),"25%",""))))))</f>
        <v>40%</v>
      </c>
      <c r="W28" s="32" t="s">
        <v>58</v>
      </c>
      <c r="X28" s="32" t="s">
        <v>59</v>
      </c>
      <c r="Y28" s="32" t="s">
        <v>60</v>
      </c>
      <c r="Z28" s="34">
        <f t="shared" ref="Z28:Z34" si="16">IFERROR(IF(S28="Probabilidad",(K28-(+K28*V28)),IF(S28="Impacto",K28,"")),"")</f>
        <v>0</v>
      </c>
      <c r="AA28" s="14" t="str">
        <f t="shared" ref="AA28:AA34" si="17">IFERROR(IF(Z28="","",IF(Z28&lt;=0.2,"Muy Baja",IF(Z28&lt;=0.4,"Baja",IF(Z28&lt;=0.6,"Media",IF(Z28&lt;=0.8,"Alta","Muy Alta"))))),"")</f>
        <v>Muy Baja</v>
      </c>
      <c r="AB28" s="13">
        <f t="shared" ref="AB28:AB34" si="18">+Z28</f>
        <v>0</v>
      </c>
      <c r="AC28" s="14" t="str">
        <f t="shared" ref="AC28:AC34" si="19">IFERROR(IF(AD28="","",IF(AD28&lt;=0.2,"Leve",IF(AD28&lt;=0.4,"Menor",IF(AD28&lt;=0.6,"Moderado",IF(AD28&lt;=0.8,"Mayor","Catastrófico"))))),"")</f>
        <v>Leve</v>
      </c>
      <c r="AD28" s="13">
        <f t="shared" ref="AD28:AD34" si="20">IFERROR(IF(S28="Impacto",(O28-(+O28*V28)),IF(S28="Probabilidad",O28,"")),"")</f>
        <v>0</v>
      </c>
      <c r="AE28" s="15" t="str">
        <f t="shared" ref="AE28:AE34" si="21">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Bajo</v>
      </c>
      <c r="AF28" s="32" t="s">
        <v>61</v>
      </c>
      <c r="AG28" s="55"/>
      <c r="AH28" s="55"/>
      <c r="AI28" s="91"/>
      <c r="AJ28" s="91"/>
      <c r="AK28" s="55"/>
      <c r="AL28" s="68"/>
      <c r="AM28" s="44"/>
    </row>
    <row r="29" spans="1:39" ht="185.25" x14ac:dyDescent="0.25">
      <c r="A29" s="112"/>
      <c r="B29" s="178"/>
      <c r="C29" s="142"/>
      <c r="D29" s="140"/>
      <c r="E29" s="140"/>
      <c r="F29" s="140"/>
      <c r="G29" s="147"/>
      <c r="H29" s="140"/>
      <c r="I29" s="143"/>
      <c r="J29" s="134"/>
      <c r="K29" s="133"/>
      <c r="L29" s="132"/>
      <c r="M29" s="133"/>
      <c r="N29" s="134"/>
      <c r="O29" s="133"/>
      <c r="P29" s="146"/>
      <c r="Q29" s="12">
        <v>3</v>
      </c>
      <c r="R29" s="42" t="s">
        <v>224</v>
      </c>
      <c r="S29" s="82" t="str">
        <f t="shared" si="14"/>
        <v>Probabilidad</v>
      </c>
      <c r="T29" s="32" t="s">
        <v>45</v>
      </c>
      <c r="U29" s="32" t="s">
        <v>46</v>
      </c>
      <c r="V29" s="33" t="str">
        <f t="shared" si="15"/>
        <v>40%</v>
      </c>
      <c r="W29" s="32" t="s">
        <v>58</v>
      </c>
      <c r="X29" s="32" t="s">
        <v>59</v>
      </c>
      <c r="Y29" s="32" t="s">
        <v>60</v>
      </c>
      <c r="Z29" s="34">
        <f t="shared" si="16"/>
        <v>0</v>
      </c>
      <c r="AA29" s="14" t="str">
        <f t="shared" si="17"/>
        <v>Muy Baja</v>
      </c>
      <c r="AB29" s="13">
        <f t="shared" si="18"/>
        <v>0</v>
      </c>
      <c r="AC29" s="14" t="str">
        <f t="shared" si="19"/>
        <v>Leve</v>
      </c>
      <c r="AD29" s="13">
        <f t="shared" si="20"/>
        <v>0</v>
      </c>
      <c r="AE29" s="15" t="str">
        <f t="shared" si="21"/>
        <v>Bajo</v>
      </c>
      <c r="AF29" s="32" t="s">
        <v>61</v>
      </c>
      <c r="AG29" s="55"/>
      <c r="AH29" s="55"/>
      <c r="AI29" s="91"/>
      <c r="AJ29" s="91"/>
      <c r="AK29" s="55"/>
      <c r="AL29" s="68"/>
      <c r="AM29" s="44"/>
    </row>
    <row r="30" spans="1:39" ht="228" x14ac:dyDescent="0.25">
      <c r="A30" s="112"/>
      <c r="B30" s="178"/>
      <c r="C30" s="142"/>
      <c r="D30" s="140"/>
      <c r="E30" s="140"/>
      <c r="F30" s="140"/>
      <c r="G30" s="147"/>
      <c r="H30" s="140"/>
      <c r="I30" s="143"/>
      <c r="J30" s="134"/>
      <c r="K30" s="133"/>
      <c r="L30" s="132"/>
      <c r="M30" s="133"/>
      <c r="N30" s="134"/>
      <c r="O30" s="133"/>
      <c r="P30" s="146"/>
      <c r="Q30" s="12">
        <v>4</v>
      </c>
      <c r="R30" s="42" t="s">
        <v>225</v>
      </c>
      <c r="S30" s="81" t="str">
        <f t="shared" si="14"/>
        <v>Probabilidad</v>
      </c>
      <c r="T30" s="32" t="s">
        <v>45</v>
      </c>
      <c r="U30" s="32" t="s">
        <v>46</v>
      </c>
      <c r="V30" s="33" t="str">
        <f t="shared" si="15"/>
        <v>40%</v>
      </c>
      <c r="W30" s="32" t="s">
        <v>58</v>
      </c>
      <c r="X30" s="32" t="s">
        <v>59</v>
      </c>
      <c r="Y30" s="32" t="s">
        <v>60</v>
      </c>
      <c r="Z30" s="34">
        <f t="shared" si="16"/>
        <v>0</v>
      </c>
      <c r="AA30" s="14" t="str">
        <f t="shared" si="17"/>
        <v>Muy Baja</v>
      </c>
      <c r="AB30" s="13">
        <f t="shared" si="18"/>
        <v>0</v>
      </c>
      <c r="AC30" s="14" t="str">
        <f t="shared" si="19"/>
        <v>Leve</v>
      </c>
      <c r="AD30" s="13">
        <f t="shared" si="20"/>
        <v>0</v>
      </c>
      <c r="AE30" s="15" t="str">
        <f t="shared" si="21"/>
        <v>Bajo</v>
      </c>
      <c r="AF30" s="32" t="s">
        <v>61</v>
      </c>
      <c r="AG30" s="55"/>
      <c r="AH30" s="55"/>
      <c r="AI30" s="91"/>
      <c r="AJ30" s="91"/>
      <c r="AK30" s="55"/>
      <c r="AL30" s="68"/>
      <c r="AM30" s="44"/>
    </row>
    <row r="31" spans="1:39" ht="213.75" x14ac:dyDescent="0.25">
      <c r="A31" s="112"/>
      <c r="B31" s="178"/>
      <c r="C31" s="142"/>
      <c r="D31" s="140"/>
      <c r="E31" s="140"/>
      <c r="F31" s="140"/>
      <c r="G31" s="147"/>
      <c r="H31" s="140"/>
      <c r="I31" s="143"/>
      <c r="J31" s="134"/>
      <c r="K31" s="133"/>
      <c r="L31" s="132"/>
      <c r="M31" s="133">
        <f ca="1">IF(NOT(ISERROR(MATCH(L31,_xlfn.ANCHORARRAY(G33),0))),#REF!&amp;"Por favor no seleccionar los criterios de impacto",L31)</f>
        <v>0</v>
      </c>
      <c r="N31" s="134"/>
      <c r="O31" s="133"/>
      <c r="P31" s="146"/>
      <c r="Q31" s="12">
        <v>5</v>
      </c>
      <c r="R31" s="42" t="s">
        <v>226</v>
      </c>
      <c r="S31" s="82" t="str">
        <f t="shared" si="14"/>
        <v>Probabilidad</v>
      </c>
      <c r="T31" s="32" t="s">
        <v>45</v>
      </c>
      <c r="U31" s="32" t="s">
        <v>46</v>
      </c>
      <c r="V31" s="33" t="str">
        <f t="shared" si="15"/>
        <v>40%</v>
      </c>
      <c r="W31" s="32" t="s">
        <v>58</v>
      </c>
      <c r="X31" s="32" t="s">
        <v>59</v>
      </c>
      <c r="Y31" s="32" t="s">
        <v>60</v>
      </c>
      <c r="Z31" s="34">
        <f t="shared" si="16"/>
        <v>0</v>
      </c>
      <c r="AA31" s="14" t="str">
        <f t="shared" si="17"/>
        <v>Muy Baja</v>
      </c>
      <c r="AB31" s="13">
        <f t="shared" si="18"/>
        <v>0</v>
      </c>
      <c r="AC31" s="14" t="str">
        <f t="shared" si="19"/>
        <v>Leve</v>
      </c>
      <c r="AD31" s="13">
        <f t="shared" si="20"/>
        <v>0</v>
      </c>
      <c r="AE31" s="15" t="str">
        <f t="shared" si="21"/>
        <v>Bajo</v>
      </c>
      <c r="AF31" s="32" t="s">
        <v>61</v>
      </c>
      <c r="AG31" s="55"/>
      <c r="AH31" s="55"/>
      <c r="AI31" s="91"/>
      <c r="AJ31" s="91"/>
      <c r="AK31" s="55"/>
      <c r="AL31" s="68"/>
      <c r="AM31" s="44"/>
    </row>
    <row r="32" spans="1:39" ht="185.25" x14ac:dyDescent="0.25">
      <c r="A32" s="112"/>
      <c r="B32" s="72">
        <v>19</v>
      </c>
      <c r="C32" s="22">
        <v>30</v>
      </c>
      <c r="D32" s="55" t="s">
        <v>51</v>
      </c>
      <c r="E32" s="55" t="s">
        <v>128</v>
      </c>
      <c r="F32" s="55" t="s">
        <v>129</v>
      </c>
      <c r="G32" s="38" t="s">
        <v>227</v>
      </c>
      <c r="H32" s="55" t="s">
        <v>130</v>
      </c>
      <c r="I32" s="68">
        <v>365</v>
      </c>
      <c r="J32" s="50" t="str">
        <f>IF(I32&lt;=0,"",IF(I32&lt;=2,"Muy Baja",IF(I32&lt;=24,"Baja",IF(I32&lt;=500,"Media",IF(I32&lt;=5000,"Alta","Muy Alta")))))</f>
        <v>Media</v>
      </c>
      <c r="K32" s="49">
        <f>IF(J32="","",IF(J32="Muy Baja",0.2,IF(J32="Baja",0.4,IF(J32="Media",0.6,IF(J32="Alta",0.8,IF(J32="Muy Alta",1,))))))</f>
        <v>0.6</v>
      </c>
      <c r="L32" s="48" t="s">
        <v>76</v>
      </c>
      <c r="M32" s="49" t="str">
        <f>IF(NOT(ISERROR(MATCH(L32,'[9]TABLA IMPACTO'!$B$221:$B$223,0))),'[9]TABLA IMPACTO'!$F$223&amp;"Por favor no seleccionar los criterios de impacto(Afectación Económica o presupuestal y Pérdida Reputacional)",L32)</f>
        <v xml:space="preserve">     Entre 10 y 50 SMLMV </v>
      </c>
      <c r="N32" s="50" t="str">
        <f>IF(OR(M32='[9]TABLA IMPACTO'!$C$11,M32='[9]TABLA IMPACTO'!$D$11),"Leve",IF(OR(M32='[9]TABLA IMPACTO'!$C$12,M32='[9]TABLA IMPACTO'!$D$12),"Menor",IF(OR(M32='[9]TABLA IMPACTO'!$C$13,M32='[9]TABLA IMPACTO'!$D$13),"Moderado",IF(OR(M32='[9]TABLA IMPACTO'!$C$14,M32='[9]TABLA IMPACTO'!$D$14),"Mayor",IF(OR(M32='[9]TABLA IMPACTO'!$C$15,M32='[9]TABLA IMPACTO'!$D$15),"Catastrófico","")))))</f>
        <v>Menor</v>
      </c>
      <c r="O32" s="49">
        <f>IF(N32="","",IF(N32="Leve",0.2,IF(N32="Menor",0.4,IF(N32="Moderado",0.6,IF(N32="Mayor",0.8,IF(N32="Catastrófico",1,))))))</f>
        <v>0.4</v>
      </c>
      <c r="P32" s="53" t="str">
        <f>IF(OR(AND(J32="Muy Baja",N32="Leve"),AND(J32="Muy Baja",N32="Menor"),AND(J32="Baja",N32="Leve")),"Bajo",IF(OR(AND(J32="Muy baja",N32="Moderado"),AND(J32="Baja",N32="Menor"),AND(J32="Baja",N32="Moderado"),AND(J32="Media",N32="Leve"),AND(J32="Media",N32="Menor"),AND(J32="Media",N32="Moderado"),AND(J32="Alta",N32="Leve"),AND(J32="Alta",N32="Menor")),"Moderado",IF(OR(AND(J32="Muy Baja",N32="Mayor"),AND(J32="Baja",N32="Mayor"),AND(J32="Media",N32="Mayor"),AND(J32="Alta",N32="Moderado"),AND(J32="Alta",N32="Mayor"),AND(J32="Muy Alta",N32="Leve"),AND(J32="Muy Alta",N32="Menor"),AND(J32="Muy Alta",N32="Moderado"),AND(J32="Muy Alta",N32="Mayor")),"Alto",IF(OR(AND(J32="Muy Baja",N32="Catastrófico"),AND(J32="Baja",N32="Catastrófico"),AND(J32="Media",N32="Catastrófico"),AND(J32="Alta",N32="Catastrófico"),AND(J32="Muy Alta",N32="Catastrófico")),"Extremo",""))))</f>
        <v>Moderado</v>
      </c>
      <c r="Q32" s="12">
        <v>1</v>
      </c>
      <c r="R32" s="83" t="s">
        <v>228</v>
      </c>
      <c r="S32" s="81" t="str">
        <f t="shared" si="14"/>
        <v>Probabilidad</v>
      </c>
      <c r="T32" s="32" t="s">
        <v>45</v>
      </c>
      <c r="U32" s="32" t="s">
        <v>46</v>
      </c>
      <c r="V32" s="33" t="str">
        <f t="shared" si="15"/>
        <v>40%</v>
      </c>
      <c r="W32" s="32" t="s">
        <v>58</v>
      </c>
      <c r="X32" s="32" t="s">
        <v>59</v>
      </c>
      <c r="Y32" s="32" t="s">
        <v>60</v>
      </c>
      <c r="Z32" s="34">
        <f t="shared" si="16"/>
        <v>0.36</v>
      </c>
      <c r="AA32" s="14" t="str">
        <f t="shared" si="17"/>
        <v>Baja</v>
      </c>
      <c r="AB32" s="13">
        <f t="shared" si="18"/>
        <v>0.36</v>
      </c>
      <c r="AC32" s="14" t="str">
        <f t="shared" si="19"/>
        <v>Menor</v>
      </c>
      <c r="AD32" s="13">
        <f t="shared" si="20"/>
        <v>0.4</v>
      </c>
      <c r="AE32" s="15" t="str">
        <f t="shared" si="21"/>
        <v>Moderado</v>
      </c>
      <c r="AF32" s="32" t="s">
        <v>61</v>
      </c>
      <c r="AG32" s="55"/>
      <c r="AH32" s="55"/>
      <c r="AI32" s="91"/>
      <c r="AJ32" s="91"/>
      <c r="AK32" s="55"/>
      <c r="AL32" s="68"/>
      <c r="AM32" s="44"/>
    </row>
    <row r="33" spans="1:39" ht="299.25" x14ac:dyDescent="0.25">
      <c r="A33" s="112"/>
      <c r="B33" s="72">
        <v>20</v>
      </c>
      <c r="C33" s="22">
        <v>31</v>
      </c>
      <c r="D33" s="55" t="s">
        <v>131</v>
      </c>
      <c r="E33" s="55" t="s">
        <v>132</v>
      </c>
      <c r="F33" s="55" t="s">
        <v>133</v>
      </c>
      <c r="G33" s="38" t="s">
        <v>134</v>
      </c>
      <c r="H33" s="55" t="s">
        <v>43</v>
      </c>
      <c r="I33" s="68">
        <v>365</v>
      </c>
      <c r="J33" s="50" t="str">
        <f>IF(I33&lt;=0,"",IF(I33&lt;=2,"Muy Baja",IF(I33&lt;=24,"Baja",IF(I33&lt;=500,"Media",IF(I33&lt;=5000,"Alta","Muy Alta")))))</f>
        <v>Media</v>
      </c>
      <c r="K33" s="49">
        <f>IF(J33="","",IF(J33="Muy Baja",0.2,IF(J33="Baja",0.4,IF(J33="Media",0.6,IF(J33="Alta",0.8,IF(J33="Muy Alta",1,))))))</f>
        <v>0.6</v>
      </c>
      <c r="L33" s="48" t="s">
        <v>135</v>
      </c>
      <c r="M33" s="49" t="str">
        <f>IF(NOT(ISERROR(MATCH(L33,'[9]TABLA IMPACTO'!$B$221:$B$223,0))),'[9]TABLA IMPACTO'!$F$223&amp;"Por favor no seleccionar los criterios de impacto(Afectación Económica o presupuestal y Pérdida Reputacional)",L33)</f>
        <v xml:space="preserve">     Entre 50 y 100 SMLMV </v>
      </c>
      <c r="N33" s="50" t="str">
        <f>IF(OR(M33='[9]TABLA IMPACTO'!$C$11,M33='[9]TABLA IMPACTO'!$D$11),"Leve",IF(OR(M33='[9]TABLA IMPACTO'!$C$12,M33='[9]TABLA IMPACTO'!$D$12),"Menor",IF(OR(M33='[9]TABLA IMPACTO'!$C$13,M33='[9]TABLA IMPACTO'!$D$13),"Moderado",IF(OR(M33='[9]TABLA IMPACTO'!$C$14,M33='[9]TABLA IMPACTO'!$D$14),"Mayor",IF(OR(M33='[9]TABLA IMPACTO'!$C$15,M33='[9]TABLA IMPACTO'!$D$15),"Catastrófico","")))))</f>
        <v>Moderado</v>
      </c>
      <c r="O33" s="49">
        <f>IF(N33="","",IF(N33="Leve",0.2,IF(N33="Menor",0.4,IF(N33="Moderado",0.6,IF(N33="Mayor",0.8,IF(N33="Catastrófico",1,))))))</f>
        <v>0.6</v>
      </c>
      <c r="P33" s="53" t="str">
        <f>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Moderado</v>
      </c>
      <c r="Q33" s="12">
        <v>1</v>
      </c>
      <c r="R33" s="83" t="s">
        <v>229</v>
      </c>
      <c r="S33" s="82" t="str">
        <f t="shared" si="14"/>
        <v>Probabilidad</v>
      </c>
      <c r="T33" s="32" t="s">
        <v>45</v>
      </c>
      <c r="U33" s="32" t="s">
        <v>46</v>
      </c>
      <c r="V33" s="33" t="str">
        <f t="shared" si="15"/>
        <v>40%</v>
      </c>
      <c r="W33" s="32" t="s">
        <v>58</v>
      </c>
      <c r="X33" s="32" t="s">
        <v>59</v>
      </c>
      <c r="Y33" s="32" t="s">
        <v>60</v>
      </c>
      <c r="Z33" s="34">
        <f t="shared" si="16"/>
        <v>0.36</v>
      </c>
      <c r="AA33" s="14" t="str">
        <f t="shared" si="17"/>
        <v>Baja</v>
      </c>
      <c r="AB33" s="13">
        <f t="shared" si="18"/>
        <v>0.36</v>
      </c>
      <c r="AC33" s="14" t="str">
        <f t="shared" si="19"/>
        <v>Moderado</v>
      </c>
      <c r="AD33" s="13">
        <f t="shared" si="20"/>
        <v>0.6</v>
      </c>
      <c r="AE33" s="15" t="str">
        <f t="shared" si="21"/>
        <v>Moderado</v>
      </c>
      <c r="AF33" s="32" t="s">
        <v>61</v>
      </c>
      <c r="AG33" s="55"/>
      <c r="AH33" s="55"/>
      <c r="AI33" s="91"/>
      <c r="AJ33" s="91"/>
      <c r="AK33" s="55"/>
      <c r="AL33" s="68"/>
      <c r="AM33" s="44"/>
    </row>
    <row r="34" spans="1:39" ht="242.25" x14ac:dyDescent="0.25">
      <c r="A34" s="112"/>
      <c r="B34" s="72">
        <v>21</v>
      </c>
      <c r="C34" s="22">
        <v>32</v>
      </c>
      <c r="D34" s="55" t="s">
        <v>71</v>
      </c>
      <c r="E34" s="55" t="s">
        <v>136</v>
      </c>
      <c r="F34" s="55" t="s">
        <v>137</v>
      </c>
      <c r="G34" s="38" t="s">
        <v>230</v>
      </c>
      <c r="H34" s="55" t="s">
        <v>73</v>
      </c>
      <c r="I34" s="68">
        <v>1</v>
      </c>
      <c r="J34" s="50" t="str">
        <f>IF(I34&lt;=0,"",IF(I34&lt;=2,"Muy Baja",IF(I34&lt;=24,"Baja",IF(I34&lt;=500,"Media",IF(I34&lt;=5000,"Alta","Muy Alta")))))</f>
        <v>Muy Baja</v>
      </c>
      <c r="K34" s="49">
        <f>IF(J34="","",IF(J34="Muy Baja",0.2,IF(J34="Baja",0.4,IF(J34="Media",0.6,IF(J34="Alta",0.8,IF(J34="Muy Alta",1,))))))</f>
        <v>0.2</v>
      </c>
      <c r="L34" s="48" t="s">
        <v>72</v>
      </c>
      <c r="M34" s="49" t="str">
        <f>IF(NOT(ISERROR(MATCH(L34,'[9]TABLA IMPACTO'!$B$221:$B$223,0))),'[9]TABLA IMPACTO'!$F$223&amp;"Por favor no seleccionar los criterios de impacto(Afectación Económica o presupuestal y Pérdida Reputacional)",L34)</f>
        <v xml:space="preserve">     El riesgo afecta la imagen de alguna área de la organización</v>
      </c>
      <c r="N34" s="50" t="str">
        <f>IF(OR(M34='[9]TABLA IMPACTO'!$C$11,M34='[9]TABLA IMPACTO'!$D$11),"Leve",IF(OR(M34='[9]TABLA IMPACTO'!$C$12,M34='[9]TABLA IMPACTO'!$D$12),"Menor",IF(OR(M34='[9]TABLA IMPACTO'!$C$13,M34='[9]TABLA IMPACTO'!$D$13),"Moderado",IF(OR(M34='[9]TABLA IMPACTO'!$C$14,M34='[9]TABLA IMPACTO'!$D$14),"Mayor",IF(OR(M34='[9]TABLA IMPACTO'!$C$15,M34='[9]TABLA IMPACTO'!$D$15),"Catastrófico","")))))</f>
        <v>Leve</v>
      </c>
      <c r="O34" s="49">
        <f>IF(N34="","",IF(N34="Leve",0.2,IF(N34="Menor",0.4,IF(N34="Moderado",0.6,IF(N34="Mayor",0.8,IF(N34="Catastrófico",1,))))))</f>
        <v>0.2</v>
      </c>
      <c r="P34" s="53"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Bajo</v>
      </c>
      <c r="Q34" s="12">
        <v>1</v>
      </c>
      <c r="R34" s="84" t="s">
        <v>231</v>
      </c>
      <c r="S34" s="82" t="str">
        <f t="shared" si="14"/>
        <v>Probabilidad</v>
      </c>
      <c r="T34" s="32" t="s">
        <v>45</v>
      </c>
      <c r="U34" s="32" t="s">
        <v>46</v>
      </c>
      <c r="V34" s="33" t="str">
        <f t="shared" si="15"/>
        <v>40%</v>
      </c>
      <c r="W34" s="32" t="s">
        <v>58</v>
      </c>
      <c r="X34" s="32" t="s">
        <v>59</v>
      </c>
      <c r="Y34" s="32" t="s">
        <v>60</v>
      </c>
      <c r="Z34" s="34">
        <f t="shared" si="16"/>
        <v>0.12</v>
      </c>
      <c r="AA34" s="14" t="str">
        <f t="shared" si="17"/>
        <v>Muy Baja</v>
      </c>
      <c r="AB34" s="13">
        <f t="shared" si="18"/>
        <v>0.12</v>
      </c>
      <c r="AC34" s="14" t="str">
        <f t="shared" si="19"/>
        <v>Leve</v>
      </c>
      <c r="AD34" s="13">
        <f t="shared" si="20"/>
        <v>0.2</v>
      </c>
      <c r="AE34" s="15" t="str">
        <f t="shared" si="21"/>
        <v>Bajo</v>
      </c>
      <c r="AF34" s="32" t="s">
        <v>61</v>
      </c>
      <c r="AG34" s="55"/>
      <c r="AH34" s="55"/>
      <c r="AI34" s="91"/>
      <c r="AJ34" s="91"/>
      <c r="AK34" s="55"/>
      <c r="AL34" s="68"/>
      <c r="AM34" s="44"/>
    </row>
    <row r="35" spans="1:39" ht="128.25" customHeight="1" x14ac:dyDescent="0.25">
      <c r="A35" s="112" t="s">
        <v>276</v>
      </c>
      <c r="B35" s="178">
        <v>22</v>
      </c>
      <c r="C35" s="142">
        <v>28</v>
      </c>
      <c r="D35" s="140" t="s">
        <v>42</v>
      </c>
      <c r="E35" s="140" t="s">
        <v>124</v>
      </c>
      <c r="F35" s="140" t="s">
        <v>125</v>
      </c>
      <c r="G35" s="139" t="s">
        <v>232</v>
      </c>
      <c r="H35" s="140" t="s">
        <v>43</v>
      </c>
      <c r="I35" s="143">
        <v>365</v>
      </c>
      <c r="J35" s="134" t="str">
        <f>IF(I35&lt;=0,"",IF(I35&lt;=2,"Muy Baja",IF(I35&lt;=24,"Baja",IF(I35&lt;=500,"Media",IF(I35&lt;=5000,"Alta","Muy Alta")))))</f>
        <v>Media</v>
      </c>
      <c r="K35" s="133">
        <f>IF(J35="","",IF(J35="Muy Baja",0.2,IF(J35="Baja",0.4,IF(J35="Media",0.6,IF(J35="Alta",0.8,IF(J35="Muy Alta",1,))))))</f>
        <v>0.6</v>
      </c>
      <c r="L35" s="132" t="s">
        <v>72</v>
      </c>
      <c r="M35" s="133" t="str">
        <f>IF(NOT(ISERROR(MATCH(L35,'[10]TABLA IMPACTO'!$B$221:$B$223,0))),'[10]TABLA IMPACTO'!$F$223&amp;"Por favor no seleccionar los criterios de impacto(Afectación Económica o presupuestal y Pérdida Reputacional)",L35)</f>
        <v xml:space="preserve">     El riesgo afecta la imagen de alguna área de la organización</v>
      </c>
      <c r="N35" s="134" t="str">
        <f>IF(OR(M35='[10]TABLA IMPACTO'!$C$11,M35='[10]TABLA IMPACTO'!$D$11),"Leve",IF(OR(M35='[10]TABLA IMPACTO'!$C$12,M35='[10]TABLA IMPACTO'!$D$12),"Menor",IF(OR(M35='[10]TABLA IMPACTO'!$C$13,M35='[10]TABLA IMPACTO'!$D$13),"Moderado",IF(OR(M35='[10]TABLA IMPACTO'!$C$14,M35='[10]TABLA IMPACTO'!$D$14),"Mayor",IF(OR(M35='[10]TABLA IMPACTO'!$C$15,M35='[10]TABLA IMPACTO'!$D$15),"Catastrófico","")))))</f>
        <v>Leve</v>
      </c>
      <c r="O35" s="133">
        <f>IF(N35="","",IF(N35="Leve",0.2,IF(N35="Menor",0.4,IF(N35="Moderado",0.6,IF(N35="Mayor",0.8,IF(N35="Catastrófico",1,))))))</f>
        <v>0.2</v>
      </c>
      <c r="P35" s="135"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Moderado</v>
      </c>
      <c r="Q35" s="12">
        <v>1</v>
      </c>
      <c r="R35" s="30" t="s">
        <v>233</v>
      </c>
      <c r="S35" s="60" t="str">
        <f>IF(OR(T35="Preventivo",T35="Detectivo"),"Probabilidad",IF(T35="Correctivo","Impacto",""))</f>
        <v>Impacto</v>
      </c>
      <c r="T35" s="37" t="s">
        <v>79</v>
      </c>
      <c r="U35" s="37" t="s">
        <v>46</v>
      </c>
      <c r="V35" s="62" t="str">
        <f>IF(AND(T35="Preventivo",U35="Automático"),"50%",IF(AND(T35="Preventivo",U35="Manual"),"40%",IF(AND(T35="Detectivo",U35="Automático"),"40%",IF(AND(T35="Detectivo",U35="Manual"),"30%",IF(AND(T35="Correctivo",U35="Automático"),"35%",IF(AND(T35="Correctivo",U35="Manual"),"25%",""))))))</f>
        <v>25%</v>
      </c>
      <c r="W35" s="37" t="s">
        <v>47</v>
      </c>
      <c r="X35" s="37" t="s">
        <v>59</v>
      </c>
      <c r="Y35" s="37" t="s">
        <v>49</v>
      </c>
      <c r="Z35" s="63">
        <f>IFERROR(IF(S35="Probabilidad",(K35-(+K35*V35)),IF(S35="Impacto",K35,"")),"")</f>
        <v>0.6</v>
      </c>
      <c r="AA35" s="10" t="str">
        <f t="shared" ref="AA35:AA41" si="22">IFERROR(IF(Z35="","",IF(Z35&lt;=0.2,"Muy Baja",IF(Z35&lt;=0.4,"Baja",IF(Z35&lt;=0.6,"Media",IF(Z35&lt;=0.8,"Alta","Muy Alta"))))),"")</f>
        <v>Media</v>
      </c>
      <c r="AB35" s="9">
        <f>+Z35</f>
        <v>0.6</v>
      </c>
      <c r="AC35" s="10" t="str">
        <f t="shared" ref="AC35:AC41" si="23">IFERROR(IF(AD35="","",IF(AD35&lt;=0.2,"Leve",IF(AD35&lt;=0.4,"Menor",IF(AD35&lt;=0.6,"Moderado",IF(AD35&lt;=0.8,"Mayor","Catastrófico"))))),"")</f>
        <v>Leve</v>
      </c>
      <c r="AD35" s="9">
        <f>IFERROR(IF(S35="Impacto",(O35-(+O35*V35)),IF(S35="Probabilidad",O35,"")),"")</f>
        <v>0.15000000000000002</v>
      </c>
      <c r="AE35" s="11" t="str">
        <f t="shared" ref="AE35:AE41" si="24">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Moderado</v>
      </c>
      <c r="AF35" s="37" t="s">
        <v>69</v>
      </c>
      <c r="AG35" s="38" t="s">
        <v>234</v>
      </c>
      <c r="AH35" s="38" t="s">
        <v>235</v>
      </c>
      <c r="AI35" s="39">
        <v>44576</v>
      </c>
      <c r="AJ35" s="67" t="s">
        <v>331</v>
      </c>
      <c r="AK35" s="38" t="s">
        <v>332</v>
      </c>
      <c r="AL35" s="40" t="s">
        <v>64</v>
      </c>
      <c r="AM35" s="44"/>
    </row>
    <row r="36" spans="1:39" ht="156.75" x14ac:dyDescent="0.25">
      <c r="A36" s="112"/>
      <c r="B36" s="178"/>
      <c r="C36" s="142"/>
      <c r="D36" s="140"/>
      <c r="E36" s="140"/>
      <c r="F36" s="140"/>
      <c r="G36" s="139"/>
      <c r="H36" s="140"/>
      <c r="I36" s="143"/>
      <c r="J36" s="134"/>
      <c r="K36" s="133"/>
      <c r="L36" s="132"/>
      <c r="M36" s="133">
        <f ca="1">IF(NOT(ISERROR(MATCH(L36,_xlfn.ANCHORARRAY(G43),0))),K45&amp;"Por favor no seleccionar los criterios de impacto",L36)</f>
        <v>0</v>
      </c>
      <c r="N36" s="134"/>
      <c r="O36" s="133"/>
      <c r="P36" s="135"/>
      <c r="Q36" s="12">
        <v>2</v>
      </c>
      <c r="R36" s="85" t="s">
        <v>236</v>
      </c>
      <c r="S36" s="60" t="s">
        <v>10</v>
      </c>
      <c r="T36" s="37" t="s">
        <v>79</v>
      </c>
      <c r="U36" s="37" t="s">
        <v>46</v>
      </c>
      <c r="V36" s="62" t="str">
        <f>IF(AND(T36="Preventivo",U36="Automático"),"50%",IF(AND(T36="Preventivo",U36="Manual"),"40%",IF(AND(T36="Detectivo",U36="Automático"),"40%",IF(AND(T36="Detectivo",U36="Manual"),"30%",IF(AND(T36="Correctivo",U36="Automático"),"35%",IF(AND(T36="Correctivo",U36="Manual"),"25%",""))))))</f>
        <v>25%</v>
      </c>
      <c r="W36" s="37" t="s">
        <v>47</v>
      </c>
      <c r="X36" s="37" t="s">
        <v>59</v>
      </c>
      <c r="Y36" s="37" t="s">
        <v>49</v>
      </c>
      <c r="Z36" s="63">
        <f>IFERROR(IF(AND(S35="Probabilidad",S36="Probabilidad"),(AB35-(+AB35*V36)),IF(S36="Probabilidad",(K35-(+K35*V36)),IF(S36="Impacto",AB35,""))),"")</f>
        <v>0.6</v>
      </c>
      <c r="AA36" s="10" t="str">
        <f t="shared" si="22"/>
        <v>Media</v>
      </c>
      <c r="AB36" s="9">
        <f>+Z36</f>
        <v>0.6</v>
      </c>
      <c r="AC36" s="10" t="str">
        <f t="shared" si="23"/>
        <v>Leve</v>
      </c>
      <c r="AD36" s="9">
        <f>IFERROR(IF(AND(S35="Impacto",S36="Impacto"),(AD35-(+AD35*V36)),IF(S36="Impacto",(#REF!-(+#REF!*V36)),IF(S36="Probabilidad",AD35,""))),"")</f>
        <v>0.11250000000000002</v>
      </c>
      <c r="AE36" s="11" t="str">
        <f t="shared" si="24"/>
        <v>Moderado</v>
      </c>
      <c r="AF36" s="37" t="s">
        <v>69</v>
      </c>
      <c r="AG36" s="38" t="s">
        <v>237</v>
      </c>
      <c r="AH36" s="38" t="s">
        <v>235</v>
      </c>
      <c r="AI36" s="39">
        <v>44576</v>
      </c>
      <c r="AJ36" s="67" t="s">
        <v>331</v>
      </c>
      <c r="AK36" s="38" t="s">
        <v>333</v>
      </c>
      <c r="AL36" s="40" t="s">
        <v>64</v>
      </c>
      <c r="AM36" s="44"/>
    </row>
    <row r="37" spans="1:39" ht="85.5" customHeight="1" x14ac:dyDescent="0.25">
      <c r="A37" s="112" t="s">
        <v>267</v>
      </c>
      <c r="B37" s="178">
        <v>23</v>
      </c>
      <c r="C37" s="123">
        <v>34</v>
      </c>
      <c r="D37" s="124" t="s">
        <v>42</v>
      </c>
      <c r="E37" s="124" t="s">
        <v>138</v>
      </c>
      <c r="F37" s="130" t="s">
        <v>334</v>
      </c>
      <c r="G37" s="124" t="s">
        <v>335</v>
      </c>
      <c r="H37" s="124" t="s">
        <v>73</v>
      </c>
      <c r="I37" s="125">
        <v>300</v>
      </c>
      <c r="J37" s="126" t="str">
        <f>IF(I37&lt;=0,"",IF(I37&lt;=2,"Muy Baja",IF(I37&lt;=24,"Baja",IF(I37&lt;=500,"Media",IF(I37&lt;=5000,"Alta","Muy Alta")))))</f>
        <v>Media</v>
      </c>
      <c r="K37" s="127">
        <v>0.6</v>
      </c>
      <c r="L37" s="136" t="s">
        <v>107</v>
      </c>
      <c r="M37" s="136" t="s">
        <v>107</v>
      </c>
      <c r="N37" s="126" t="str">
        <f>IF(OR(M37='[10]TABLA IMPACTO'!$C$11,M37='[10]TABLA IMPACTO'!$D$11),"Leve",IF(OR(M37='[10]TABLA IMPACTO'!$C$12,M37='[10]TABLA IMPACTO'!$D$12),"Menor",IF(OR(M37='[10]TABLA IMPACTO'!$C$13,M37='[10]TABLA IMPACTO'!$D$13),"Moderado",IF(OR(M37='[10]TABLA IMPACTO'!$C$14,M37='[10]TABLA IMPACTO'!$D$14),"Mayor",IF(OR(M37='[10]TABLA IMPACTO'!$C$15,M37='[10]TABLA IMPACTO'!$D$15),"Catastrófico","")))))</f>
        <v>Mayor</v>
      </c>
      <c r="O37" s="127">
        <v>0.8</v>
      </c>
      <c r="P37" s="128" t="str">
        <f>IF(OR(AND(J37="Muy Baja",N37="Leve"),AND(J37="Muy Baja",N37="Menor"),AND(J37="Baja",N37="Leve")),"Bajo",IF(OR(AND(J37="Muy baja",N37="Moderado"),AND(J37="Baja",N37="Menor"),AND(J37="Baja",N37="Moderado"),AND(J37="Media",N37="Leve"),AND(J37="Media",N37="Menor"),AND(J37="Media",N37="Moderado"),AND(J37="Alta",N37="Leve"),AND(J37="Alta",N37="Menor")),"Moderado",IF(OR(AND(J37="Muy Baja",N37="Mayor"),AND(J37="Baja",N37="Mayor"),AND(J37="Media",N37="Mayor"),AND(J37="Alta",N37="Moderado"),AND(J37="Alta",N37="Mayor"),AND(J37="Muy Alta",N37="Leve"),AND(J37="Muy Alta",N37="Menor"),AND(J37="Muy Alta",N37="Moderado"),AND(J37="Muy Alta",N37="Mayor")),"Alto",IF(OR(AND(J37="Muy Baja",N37="Catastrófico"),AND(J37="Baja",N37="Catastrófico"),AND(J37="Media",N37="Catastrófico"),AND(J37="Alta",N37="Catastrófico"),AND(J37="Muy Alta",N37="Catastrófico")),"Extremo",""))))</f>
        <v>Alto</v>
      </c>
      <c r="Q37" s="131">
        <v>1</v>
      </c>
      <c r="R37" s="130" t="s">
        <v>336</v>
      </c>
      <c r="S37" s="125" t="s">
        <v>10</v>
      </c>
      <c r="T37" s="117" t="s">
        <v>79</v>
      </c>
      <c r="U37" s="117" t="s">
        <v>46</v>
      </c>
      <c r="V37" s="118" t="s">
        <v>139</v>
      </c>
      <c r="W37" s="117" t="s">
        <v>58</v>
      </c>
      <c r="X37" s="117" t="s">
        <v>59</v>
      </c>
      <c r="Y37" s="117" t="s">
        <v>60</v>
      </c>
      <c r="Z37" s="119">
        <f>IFERROR(IF(S37="Probabilidad",(K37-(+K37*V37)),IF(S37="Impacto",K37,"")),"")</f>
        <v>0.6</v>
      </c>
      <c r="AA37" s="120" t="str">
        <f t="shared" si="22"/>
        <v>Media</v>
      </c>
      <c r="AB37" s="121">
        <v>0.6</v>
      </c>
      <c r="AC37" s="120" t="str">
        <f t="shared" si="23"/>
        <v>Moderado</v>
      </c>
      <c r="AD37" s="121">
        <v>0.60000000000000009</v>
      </c>
      <c r="AE37" s="122" t="str">
        <f t="shared" si="24"/>
        <v>Moderado</v>
      </c>
      <c r="AF37" s="117" t="s">
        <v>69</v>
      </c>
      <c r="AG37" s="25" t="s">
        <v>140</v>
      </c>
      <c r="AH37" s="25" t="s">
        <v>337</v>
      </c>
      <c r="AI37" s="92">
        <v>44927</v>
      </c>
      <c r="AJ37" s="93" t="s">
        <v>338</v>
      </c>
      <c r="AK37" s="25" t="s">
        <v>339</v>
      </c>
      <c r="AL37" s="94" t="s">
        <v>141</v>
      </c>
      <c r="AM37" s="44"/>
    </row>
    <row r="38" spans="1:39" ht="99.75" x14ac:dyDescent="0.25">
      <c r="A38" s="112"/>
      <c r="B38" s="178"/>
      <c r="C38" s="123"/>
      <c r="D38" s="138"/>
      <c r="E38" s="138"/>
      <c r="F38" s="138"/>
      <c r="G38" s="138"/>
      <c r="H38" s="138"/>
      <c r="I38" s="138"/>
      <c r="J38" s="126"/>
      <c r="K38" s="137"/>
      <c r="L38" s="137"/>
      <c r="M38" s="137"/>
      <c r="N38" s="137"/>
      <c r="O38" s="137"/>
      <c r="P38" s="137"/>
      <c r="Q38" s="131"/>
      <c r="R38" s="130"/>
      <c r="S38" s="125"/>
      <c r="T38" s="117"/>
      <c r="U38" s="117"/>
      <c r="V38" s="118"/>
      <c r="W38" s="117"/>
      <c r="X38" s="117"/>
      <c r="Y38" s="117"/>
      <c r="Z38" s="119"/>
      <c r="AA38" s="120" t="str">
        <f t="shared" si="22"/>
        <v/>
      </c>
      <c r="AB38" s="121"/>
      <c r="AC38" s="120" t="str">
        <f t="shared" si="23"/>
        <v/>
      </c>
      <c r="AD38" s="121"/>
      <c r="AE38" s="122" t="str">
        <f t="shared" si="24"/>
        <v/>
      </c>
      <c r="AF38" s="117"/>
      <c r="AG38" s="25" t="s">
        <v>340</v>
      </c>
      <c r="AH38" s="25" t="s">
        <v>341</v>
      </c>
      <c r="AI38" s="92">
        <v>44927</v>
      </c>
      <c r="AJ38" s="93" t="s">
        <v>338</v>
      </c>
      <c r="AK38" s="25" t="s">
        <v>342</v>
      </c>
      <c r="AL38" s="94" t="s">
        <v>50</v>
      </c>
      <c r="AM38" s="44"/>
    </row>
    <row r="39" spans="1:39" ht="99.75" x14ac:dyDescent="0.25">
      <c r="A39" s="112"/>
      <c r="B39" s="178"/>
      <c r="C39" s="123"/>
      <c r="D39" s="138"/>
      <c r="E39" s="138"/>
      <c r="F39" s="138"/>
      <c r="G39" s="138"/>
      <c r="H39" s="138"/>
      <c r="I39" s="138"/>
      <c r="J39" s="126" t="str">
        <f>IF(I39&lt;=0,"",IF(I39&lt;=2,"Muy Baja",IF(I39&lt;=24,"Baja",IF(I39&lt;=500,"Media",IF(I39&lt;=5000,"Alta","Muy Alta")))))</f>
        <v/>
      </c>
      <c r="K39" s="137"/>
      <c r="L39" s="137"/>
      <c r="M39" s="137"/>
      <c r="N39" s="137" t="str">
        <f>IF(OR(M39='[10]TABLA IMPACTO'!$C$11,M39='[10]TABLA IMPACTO'!$D$11),"Leve",IF(OR(M39='[10]TABLA IMPACTO'!$C$12,M39='[10]TABLA IMPACTO'!$D$12),"Menor",IF(OR(M39='[10]TABLA IMPACTO'!$C$13,M39='[10]TABLA IMPACTO'!$D$13),"Moderado",IF(OR(M39='[10]TABLA IMPACTO'!$C$14,M39='[10]TABLA IMPACTO'!$D$14),"Mayor",IF(OR(M39='[10]TABLA IMPACTO'!$C$15,M39='[10]TABLA IMPACTO'!$D$15),"Catastrófico","")))))</f>
        <v/>
      </c>
      <c r="O39" s="137"/>
      <c r="P39" s="137" t="str">
        <f>IF(OR(AND(J39="Muy Baja",N39="Leve"),AND(J39="Muy Baja",N39="Menor"),AND(J39="Baja",N39="Leve")),"Bajo",IF(OR(AND(J39="Muy baja",N39="Moderado"),AND(J39="Baja",N39="Menor"),AND(J39="Baja",N39="Moderado"),AND(J39="Media",N39="Leve"),AND(J39="Media",N39="Menor"),AND(J39="Media",N39="Moderado"),AND(J39="Alta",N39="Leve"),AND(J39="Alta",N39="Menor")),"Moderado",IF(OR(AND(J39="Muy Baja",N39="Mayor"),AND(J39="Baja",N39="Mayor"),AND(J39="Media",N39="Mayor"),AND(J39="Alta",N39="Moderado"),AND(J39="Alta",N39="Mayor"),AND(J39="Muy Alta",N39="Leve"),AND(J39="Muy Alta",N39="Menor"),AND(J39="Muy Alta",N39="Moderado"),AND(J39="Muy Alta",N39="Mayor")),"Alto",IF(OR(AND(J39="Muy Baja",N39="Catastrófico"),AND(J39="Baja",N39="Catastrófico"),AND(J39="Media",N39="Catastrófico"),AND(J39="Alta",N39="Catastrófico"),AND(J39="Muy Alta",N39="Catastrófico")),"Extremo",""))))</f>
        <v/>
      </c>
      <c r="Q39" s="131"/>
      <c r="R39" s="130"/>
      <c r="S39" s="125"/>
      <c r="T39" s="117"/>
      <c r="U39" s="117"/>
      <c r="V39" s="118"/>
      <c r="W39" s="117"/>
      <c r="X39" s="117"/>
      <c r="Y39" s="117"/>
      <c r="Z39" s="119"/>
      <c r="AA39" s="120" t="str">
        <f t="shared" si="22"/>
        <v/>
      </c>
      <c r="AB39" s="121"/>
      <c r="AC39" s="120" t="str">
        <f t="shared" si="23"/>
        <v/>
      </c>
      <c r="AD39" s="121"/>
      <c r="AE39" s="122" t="str">
        <f t="shared" si="24"/>
        <v/>
      </c>
      <c r="AF39" s="117"/>
      <c r="AG39" s="25" t="s">
        <v>343</v>
      </c>
      <c r="AH39" s="25" t="s">
        <v>341</v>
      </c>
      <c r="AI39" s="92">
        <v>44927</v>
      </c>
      <c r="AJ39" s="93" t="s">
        <v>338</v>
      </c>
      <c r="AK39" s="25" t="s">
        <v>344</v>
      </c>
      <c r="AL39" s="94" t="s">
        <v>50</v>
      </c>
      <c r="AM39" s="44"/>
    </row>
    <row r="40" spans="1:39" ht="99.75" x14ac:dyDescent="0.25">
      <c r="A40" s="112"/>
      <c r="B40" s="178"/>
      <c r="C40" s="123"/>
      <c r="D40" s="138"/>
      <c r="E40" s="138"/>
      <c r="F40" s="138"/>
      <c r="G40" s="138"/>
      <c r="H40" s="138"/>
      <c r="I40" s="138"/>
      <c r="J40" s="126"/>
      <c r="K40" s="137"/>
      <c r="L40" s="137"/>
      <c r="M40" s="137"/>
      <c r="N40" s="137"/>
      <c r="O40" s="137"/>
      <c r="P40" s="137"/>
      <c r="Q40" s="131"/>
      <c r="R40" s="130"/>
      <c r="S40" s="125"/>
      <c r="T40" s="117"/>
      <c r="U40" s="117"/>
      <c r="V40" s="118"/>
      <c r="W40" s="117"/>
      <c r="X40" s="117"/>
      <c r="Y40" s="117"/>
      <c r="Z40" s="119"/>
      <c r="AA40" s="120" t="str">
        <f t="shared" si="22"/>
        <v/>
      </c>
      <c r="AB40" s="121"/>
      <c r="AC40" s="120" t="str">
        <f t="shared" si="23"/>
        <v/>
      </c>
      <c r="AD40" s="121"/>
      <c r="AE40" s="122" t="str">
        <f t="shared" si="24"/>
        <v/>
      </c>
      <c r="AF40" s="117"/>
      <c r="AG40" s="25" t="s">
        <v>345</v>
      </c>
      <c r="AH40" s="26" t="s">
        <v>238</v>
      </c>
      <c r="AI40" s="27">
        <v>44927</v>
      </c>
      <c r="AJ40" s="93" t="s">
        <v>338</v>
      </c>
      <c r="AK40" s="26" t="s">
        <v>346</v>
      </c>
      <c r="AL40" s="94" t="s">
        <v>64</v>
      </c>
      <c r="AM40" s="44"/>
    </row>
    <row r="41" spans="1:39" ht="57" customHeight="1" x14ac:dyDescent="0.25">
      <c r="A41" s="112"/>
      <c r="B41" s="178">
        <v>24</v>
      </c>
      <c r="C41" s="123">
        <v>35</v>
      </c>
      <c r="D41" s="124" t="s">
        <v>42</v>
      </c>
      <c r="E41" s="124" t="s">
        <v>142</v>
      </c>
      <c r="F41" s="124" t="s">
        <v>143</v>
      </c>
      <c r="G41" s="124" t="s">
        <v>144</v>
      </c>
      <c r="H41" s="124" t="s">
        <v>73</v>
      </c>
      <c r="I41" s="125">
        <v>300</v>
      </c>
      <c r="J41" s="126" t="str">
        <f>IF(I41&lt;=0,"",IF(I41&lt;=2,"Muy Baja",IF(I41&lt;=24,"Baja",IF(I41&lt;=500,"Media",IF(I41&lt;=5000,"Alta","Muy Alta")))))</f>
        <v>Media</v>
      </c>
      <c r="K41" s="127">
        <v>0.6</v>
      </c>
      <c r="L41" s="127" t="s">
        <v>44</v>
      </c>
      <c r="M41" s="127" t="s">
        <v>44</v>
      </c>
      <c r="N41" s="126" t="str">
        <f>IF(OR(M41='[10]TABLA IMPACTO'!$C$11,M41='[10]TABLA IMPACTO'!$D$11),"Leve",IF(OR(M41='[10]TABLA IMPACTO'!$C$12,M41='[10]TABLA IMPACTO'!$D$12),"Menor",IF(OR(M41='[10]TABLA IMPACTO'!$C$13,M41='[10]TABLA IMPACTO'!$D$13),"Moderado",IF(OR(M41='[10]TABLA IMPACTO'!$C$14,M41='[10]TABLA IMPACTO'!$D$14),"Mayor",IF(OR(M41='[10]TABLA IMPACTO'!$C$15,M41='[10]TABLA IMPACTO'!$D$15),"Catastrófico","")))))</f>
        <v>Leve</v>
      </c>
      <c r="O41" s="127">
        <v>0.2</v>
      </c>
      <c r="P41" s="128" t="str">
        <f>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Moderado</v>
      </c>
      <c r="Q41" s="129">
        <v>1</v>
      </c>
      <c r="R41" s="130" t="s">
        <v>239</v>
      </c>
      <c r="S41" s="124" t="s">
        <v>74</v>
      </c>
      <c r="T41" s="117" t="s">
        <v>45</v>
      </c>
      <c r="U41" s="117" t="s">
        <v>46</v>
      </c>
      <c r="V41" s="118" t="s">
        <v>111</v>
      </c>
      <c r="W41" s="117" t="s">
        <v>58</v>
      </c>
      <c r="X41" s="117" t="s">
        <v>59</v>
      </c>
      <c r="Y41" s="117" t="s">
        <v>60</v>
      </c>
      <c r="Z41" s="119">
        <f>IFERROR(IF(S41="Probabilidad",(K41-(+K41*V41)),IF(S41="Impacto",K41,"")),"")</f>
        <v>0.36</v>
      </c>
      <c r="AA41" s="120" t="str">
        <f t="shared" si="22"/>
        <v>Baja</v>
      </c>
      <c r="AB41" s="121">
        <v>0.36</v>
      </c>
      <c r="AC41" s="120" t="str">
        <f t="shared" si="23"/>
        <v>Leve</v>
      </c>
      <c r="AD41" s="121">
        <v>0.2</v>
      </c>
      <c r="AE41" s="122" t="str">
        <f t="shared" si="24"/>
        <v>Bajo</v>
      </c>
      <c r="AF41" s="117" t="s">
        <v>69</v>
      </c>
      <c r="AG41" s="25" t="s">
        <v>240</v>
      </c>
      <c r="AH41" s="25" t="s">
        <v>241</v>
      </c>
      <c r="AI41" s="27">
        <v>44805</v>
      </c>
      <c r="AJ41" s="93" t="s">
        <v>338</v>
      </c>
      <c r="AK41" s="26" t="s">
        <v>349</v>
      </c>
      <c r="AL41" s="94" t="s">
        <v>141</v>
      </c>
      <c r="AM41" s="44"/>
    </row>
    <row r="42" spans="1:39" ht="42.75" x14ac:dyDescent="0.25">
      <c r="A42" s="112"/>
      <c r="B42" s="178"/>
      <c r="C42" s="123"/>
      <c r="D42" s="124"/>
      <c r="E42" s="124"/>
      <c r="F42" s="124"/>
      <c r="G42" s="124"/>
      <c r="H42" s="124"/>
      <c r="I42" s="125"/>
      <c r="J42" s="126"/>
      <c r="K42" s="127"/>
      <c r="L42" s="127"/>
      <c r="M42" s="127"/>
      <c r="N42" s="126"/>
      <c r="O42" s="127"/>
      <c r="P42" s="128"/>
      <c r="Q42" s="129"/>
      <c r="R42" s="130"/>
      <c r="S42" s="124"/>
      <c r="T42" s="117"/>
      <c r="U42" s="117"/>
      <c r="V42" s="118"/>
      <c r="W42" s="117"/>
      <c r="X42" s="117"/>
      <c r="Y42" s="117"/>
      <c r="Z42" s="119"/>
      <c r="AA42" s="120"/>
      <c r="AB42" s="121"/>
      <c r="AC42" s="120"/>
      <c r="AD42" s="121"/>
      <c r="AE42" s="122"/>
      <c r="AF42" s="117"/>
      <c r="AG42" s="25" t="s">
        <v>146</v>
      </c>
      <c r="AH42" s="25" t="s">
        <v>242</v>
      </c>
      <c r="AI42" s="27">
        <v>44805</v>
      </c>
      <c r="AJ42" s="93" t="s">
        <v>338</v>
      </c>
      <c r="AK42" s="26" t="s">
        <v>349</v>
      </c>
      <c r="AL42" s="94" t="s">
        <v>141</v>
      </c>
      <c r="AM42" s="44"/>
    </row>
    <row r="43" spans="1:39" ht="85.5" x14ac:dyDescent="0.25">
      <c r="A43" s="112"/>
      <c r="B43" s="178"/>
      <c r="C43" s="123"/>
      <c r="D43" s="124"/>
      <c r="E43" s="124"/>
      <c r="F43" s="124"/>
      <c r="G43" s="124"/>
      <c r="H43" s="124"/>
      <c r="I43" s="125"/>
      <c r="J43" s="126"/>
      <c r="K43" s="127"/>
      <c r="L43" s="127"/>
      <c r="M43" s="127"/>
      <c r="N43" s="126"/>
      <c r="O43" s="127"/>
      <c r="P43" s="128"/>
      <c r="Q43" s="129"/>
      <c r="R43" s="130"/>
      <c r="S43" s="124"/>
      <c r="T43" s="117"/>
      <c r="U43" s="117"/>
      <c r="V43" s="118"/>
      <c r="W43" s="117"/>
      <c r="X43" s="117"/>
      <c r="Y43" s="117"/>
      <c r="Z43" s="119"/>
      <c r="AA43" s="120"/>
      <c r="AB43" s="121"/>
      <c r="AC43" s="120"/>
      <c r="AD43" s="121"/>
      <c r="AE43" s="122"/>
      <c r="AF43" s="117"/>
      <c r="AG43" s="25" t="s">
        <v>347</v>
      </c>
      <c r="AH43" s="25" t="s">
        <v>242</v>
      </c>
      <c r="AI43" s="92">
        <v>44927</v>
      </c>
      <c r="AJ43" s="93" t="s">
        <v>338</v>
      </c>
      <c r="AK43" s="26" t="s">
        <v>349</v>
      </c>
      <c r="AL43" s="94" t="s">
        <v>141</v>
      </c>
      <c r="AM43" s="44"/>
    </row>
    <row r="44" spans="1:39" ht="57" x14ac:dyDescent="0.25">
      <c r="A44" s="112"/>
      <c r="B44" s="178"/>
      <c r="C44" s="123"/>
      <c r="D44" s="124"/>
      <c r="E44" s="124"/>
      <c r="F44" s="124"/>
      <c r="G44" s="124"/>
      <c r="H44" s="124"/>
      <c r="I44" s="125"/>
      <c r="J44" s="126"/>
      <c r="K44" s="127"/>
      <c r="L44" s="127"/>
      <c r="M44" s="127"/>
      <c r="N44" s="126"/>
      <c r="O44" s="127"/>
      <c r="P44" s="128"/>
      <c r="Q44" s="129"/>
      <c r="R44" s="130"/>
      <c r="S44" s="124"/>
      <c r="T44" s="117"/>
      <c r="U44" s="117"/>
      <c r="V44" s="118"/>
      <c r="W44" s="117"/>
      <c r="X44" s="117"/>
      <c r="Y44" s="117"/>
      <c r="Z44" s="119"/>
      <c r="AA44" s="120"/>
      <c r="AB44" s="121"/>
      <c r="AC44" s="120"/>
      <c r="AD44" s="121"/>
      <c r="AE44" s="122"/>
      <c r="AF44" s="117"/>
      <c r="AG44" s="28" t="s">
        <v>243</v>
      </c>
      <c r="AH44" s="25" t="s">
        <v>241</v>
      </c>
      <c r="AI44" s="27">
        <v>44805</v>
      </c>
      <c r="AJ44" s="93" t="s">
        <v>338</v>
      </c>
      <c r="AK44" s="26" t="s">
        <v>349</v>
      </c>
      <c r="AL44" s="94" t="s">
        <v>141</v>
      </c>
      <c r="AM44" s="44"/>
    </row>
    <row r="45" spans="1:39" ht="85.5" x14ac:dyDescent="0.25">
      <c r="A45" s="112"/>
      <c r="B45" s="178"/>
      <c r="C45" s="123"/>
      <c r="D45" s="124"/>
      <c r="E45" s="124"/>
      <c r="F45" s="124"/>
      <c r="G45" s="124"/>
      <c r="H45" s="124"/>
      <c r="I45" s="125"/>
      <c r="J45" s="126"/>
      <c r="K45" s="127"/>
      <c r="L45" s="127"/>
      <c r="M45" s="127"/>
      <c r="N45" s="126"/>
      <c r="O45" s="127"/>
      <c r="P45" s="128"/>
      <c r="Q45" s="129"/>
      <c r="R45" s="130"/>
      <c r="S45" s="124"/>
      <c r="T45" s="117"/>
      <c r="U45" s="117"/>
      <c r="V45" s="118"/>
      <c r="W45" s="117"/>
      <c r="X45" s="117"/>
      <c r="Y45" s="117"/>
      <c r="Z45" s="119"/>
      <c r="AA45" s="120"/>
      <c r="AB45" s="121"/>
      <c r="AC45" s="120"/>
      <c r="AD45" s="121"/>
      <c r="AE45" s="122"/>
      <c r="AF45" s="117"/>
      <c r="AG45" s="28" t="s">
        <v>348</v>
      </c>
      <c r="AH45" s="25" t="s">
        <v>244</v>
      </c>
      <c r="AI45" s="27">
        <v>44805</v>
      </c>
      <c r="AJ45" s="93" t="s">
        <v>338</v>
      </c>
      <c r="AK45" s="26" t="s">
        <v>349</v>
      </c>
      <c r="AL45" s="94" t="s">
        <v>141</v>
      </c>
      <c r="AM45" s="44"/>
    </row>
    <row r="46" spans="1:39" ht="228" x14ac:dyDescent="0.25">
      <c r="A46" s="112" t="s">
        <v>277</v>
      </c>
      <c r="B46" s="72">
        <v>25</v>
      </c>
      <c r="C46" s="22">
        <v>37</v>
      </c>
      <c r="D46" s="55" t="s">
        <v>42</v>
      </c>
      <c r="E46" s="55" t="s">
        <v>147</v>
      </c>
      <c r="F46" s="55" t="s">
        <v>148</v>
      </c>
      <c r="G46" s="38" t="s">
        <v>350</v>
      </c>
      <c r="H46" s="55" t="s">
        <v>55</v>
      </c>
      <c r="I46" s="68">
        <v>365</v>
      </c>
      <c r="J46" s="50" t="str">
        <f t="shared" ref="J46:J61" si="25">IF(I46&lt;=0,"",IF(I46&lt;=2,"Muy Baja",IF(I46&lt;=24,"Baja",IF(I46&lt;=500,"Media",IF(I46&lt;=5000,"Alta","Muy Alta")))))</f>
        <v>Media</v>
      </c>
      <c r="K46" s="49">
        <f>IF(J46="","",IF(J46="Muy Baja",0.2,IF(J46="Baja",0.4,IF(J46="Media",0.6,IF(J46="Alta",0.8,IF(J46="Muy Alta",1,))))))</f>
        <v>0.6</v>
      </c>
      <c r="L46" s="48" t="s">
        <v>86</v>
      </c>
      <c r="M46" s="49" t="str">
        <f>IF(NOT(ISERROR(MATCH(L46,'[11]TABLA IMPACTO'!$B$221:$B$223,0))),'[11]TABLA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50" t="str">
        <f>IF(OR(M46='[11]TABLA IMPACTO'!$C$11,M46='[11]TABLA IMPACTO'!$D$11),"Leve",IF(OR(M46='[11]TABLA IMPACTO'!$C$12,M46='[11]TABLA IMPACTO'!$D$12),"Menor",IF(OR(M46='[11]TABLA IMPACTO'!$C$13,M46='[11]TABLA IMPACTO'!$D$13),"Moderado",IF(OR(M46='[11]TABLA IMPACTO'!$C$14,M46='[11]TABLA IMPACTO'!$D$14),"Mayor",IF(OR(M46='[11]TABLA IMPACTO'!$C$15,M46='[11]TABLA IMPACTO'!$D$15),"Catastrófico","")))))</f>
        <v>Menor</v>
      </c>
      <c r="O46" s="49">
        <f>IF(N46="","",IF(N46="Leve",0.2,IF(N46="Menor",0.4,IF(N46="Moderado",0.6,IF(N46="Mayor",0.8,IF(N46="Catastrófico",1,))))))</f>
        <v>0.4</v>
      </c>
      <c r="P46" s="51" t="str">
        <f t="shared" ref="P46:P61" si="26">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Moderado</v>
      </c>
      <c r="Q46" s="12">
        <v>1</v>
      </c>
      <c r="R46" s="59" t="s">
        <v>149</v>
      </c>
      <c r="S46" s="31" t="str">
        <f>IF(OR(T46="Preventivo",T46="Detectivo"),"Probabilidad",IF(T46="Correctivo","Impacto",""))</f>
        <v>Probabilidad</v>
      </c>
      <c r="T46" s="32" t="s">
        <v>45</v>
      </c>
      <c r="U46" s="32" t="s">
        <v>106</v>
      </c>
      <c r="V46" s="33" t="str">
        <f>IF(AND(T46="Preventivo",U46="Automático"),"50%",IF(AND(T46="Preventivo",U46="Manual"),"40%",IF(AND(T46="Detectivo",U46="Automático"),"40%",IF(AND(T46="Detectivo",U46="Manual"),"30%",IF(AND(T46="Correctivo",U46="Automático"),"35%",IF(AND(T46="Correctivo",U46="Manual"),"25%",""))))))</f>
        <v>50%</v>
      </c>
      <c r="W46" s="32" t="s">
        <v>58</v>
      </c>
      <c r="X46" s="32" t="s">
        <v>59</v>
      </c>
      <c r="Y46" s="32" t="s">
        <v>60</v>
      </c>
      <c r="Z46" s="34">
        <f t="shared" ref="Z46:Z61" si="27">IFERROR(IF(S46="Probabilidad",(K46-(+K46*V46)),IF(S46="Impacto",K46,"")),"")</f>
        <v>0.3</v>
      </c>
      <c r="AA46" s="14" t="str">
        <f t="shared" ref="AA46:AA61" si="28">IFERROR(IF(Z46="","",IF(Z46&lt;=0.2,"Muy Baja",IF(Z46&lt;=0.4,"Baja",IF(Z46&lt;=0.6,"Media",IF(Z46&lt;=0.8,"Alta","Muy Alta"))))),"")</f>
        <v>Baja</v>
      </c>
      <c r="AB46" s="13">
        <f>+Z46</f>
        <v>0.3</v>
      </c>
      <c r="AC46" s="14" t="str">
        <f t="shared" ref="AC46:AC61" si="29">IFERROR(IF(AD46="","",IF(AD46&lt;=0.2,"Leve",IF(AD46&lt;=0.4,"Menor",IF(AD46&lt;=0.6,"Moderado",IF(AD46&lt;=0.8,"Mayor","Catastrófico"))))),"")</f>
        <v>Menor</v>
      </c>
      <c r="AD46" s="13">
        <f>IFERROR(IF(S46="Impacto",(O46-(+O46*V46)),IF(S46="Probabilidad",O46,"")),"")</f>
        <v>0.4</v>
      </c>
      <c r="AE46" s="15" t="str">
        <f t="shared" ref="AE46:AE61" si="30">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32" t="s">
        <v>69</v>
      </c>
      <c r="AG46" s="66" t="s">
        <v>351</v>
      </c>
      <c r="AH46" s="55" t="s">
        <v>150</v>
      </c>
      <c r="AI46" s="91">
        <v>44927</v>
      </c>
      <c r="AJ46" s="86" t="s">
        <v>352</v>
      </c>
      <c r="AK46" s="66" t="s">
        <v>353</v>
      </c>
      <c r="AL46" s="68" t="s">
        <v>64</v>
      </c>
      <c r="AM46" s="44"/>
    </row>
    <row r="47" spans="1:39" ht="285" x14ac:dyDescent="0.25">
      <c r="A47" s="112"/>
      <c r="B47" s="72">
        <v>26</v>
      </c>
      <c r="C47" s="22">
        <v>38</v>
      </c>
      <c r="D47" s="55" t="s">
        <v>71</v>
      </c>
      <c r="E47" s="55" t="s">
        <v>151</v>
      </c>
      <c r="F47" s="55" t="s">
        <v>152</v>
      </c>
      <c r="G47" s="38" t="s">
        <v>272</v>
      </c>
      <c r="H47" s="55" t="s">
        <v>55</v>
      </c>
      <c r="I47" s="68">
        <v>365</v>
      </c>
      <c r="J47" s="50" t="str">
        <f t="shared" si="25"/>
        <v>Media</v>
      </c>
      <c r="K47" s="49">
        <f>IF(J47="","",IF(J47="Muy Baja",0.2,IF(J47="Baja",0.4,IF(J47="Media",0.6,IF(J47="Alta",0.8,IF(J47="Muy Alta",1,))))))</f>
        <v>0.6</v>
      </c>
      <c r="L47" s="48" t="s">
        <v>123</v>
      </c>
      <c r="M47" s="49" t="str">
        <f>IF(NOT(ISERROR(MATCH(L47,'[11]TABLA IMPACTO'!$B$221:$B$223,0))),'[11]TABLA IMPACTO'!$F$223&amp;"Por favor no seleccionar los criterios de impacto(Afectación Económica o presupuestal y Pérdida Reputacional)",L47)</f>
        <v xml:space="preserve">     El riesgo afecta la imagen de la entidad con algunos usuarios de relevancia frente al logro de los objetivos</v>
      </c>
      <c r="N47" s="50" t="str">
        <f>IF(OR(M47='[11]TABLA IMPACTO'!$C$11,M47='[11]TABLA IMPACTO'!$D$11),"Leve",IF(OR(M47='[11]TABLA IMPACTO'!$C$12,M47='[11]TABLA IMPACTO'!$D$12),"Menor",IF(OR(M47='[11]TABLA IMPACTO'!$C$13,M47='[11]TABLA IMPACTO'!$D$13),"Moderado",IF(OR(M47='[11]TABLA IMPACTO'!$C$14,M47='[11]TABLA IMPACTO'!$D$14),"Mayor",IF(OR(M47='[11]TABLA IMPACTO'!$C$15,M47='[11]TABLA IMPACTO'!$D$15),"Catastrófico","")))))</f>
        <v>Moderado</v>
      </c>
      <c r="O47" s="49">
        <f>IF(N47="","",IF(N47="Leve",0.2,IF(N47="Menor",0.4,IF(N47="Moderado",0.6,IF(N47="Mayor",0.8,IF(N47="Catastrófico",1,))))))</f>
        <v>0.6</v>
      </c>
      <c r="P47" s="51" t="str">
        <f t="shared" si="26"/>
        <v>Moderado</v>
      </c>
      <c r="Q47" s="12">
        <v>1</v>
      </c>
      <c r="R47" s="59" t="s">
        <v>153</v>
      </c>
      <c r="S47" s="77" t="str">
        <f>IF(OR(T47="Preventivo",T47="Detectivo"),"Probabilidad",IF(T47="Correctivo","Impacto",""))</f>
        <v>Probabilidad</v>
      </c>
      <c r="T47" s="32" t="s">
        <v>45</v>
      </c>
      <c r="U47" s="32" t="s">
        <v>106</v>
      </c>
      <c r="V47" s="33" t="str">
        <f>IF(AND(T47="Preventivo",U47="Automático"),"50%",IF(AND(T47="Preventivo",U47="Manual"),"40%",IF(AND(T47="Detectivo",U47="Automático"),"40%",IF(AND(T47="Detectivo",U47="Manual"),"30%",IF(AND(T47="Correctivo",U47="Automático"),"35%",IF(AND(T47="Correctivo",U47="Manual"),"25%",""))))))</f>
        <v>50%</v>
      </c>
      <c r="W47" s="32" t="s">
        <v>58</v>
      </c>
      <c r="X47" s="32" t="s">
        <v>59</v>
      </c>
      <c r="Y47" s="32" t="s">
        <v>60</v>
      </c>
      <c r="Z47" s="34">
        <f t="shared" si="27"/>
        <v>0.3</v>
      </c>
      <c r="AA47" s="14" t="str">
        <f t="shared" si="28"/>
        <v>Baja</v>
      </c>
      <c r="AB47" s="13">
        <f>+Z47</f>
        <v>0.3</v>
      </c>
      <c r="AC47" s="14" t="str">
        <f t="shared" si="29"/>
        <v>Moderado</v>
      </c>
      <c r="AD47" s="13">
        <f>IFERROR(IF(S47="Impacto",(O47-(+O47*V47)),IF(S47="Probabilidad",O47,"")),"")</f>
        <v>0.6</v>
      </c>
      <c r="AE47" s="15" t="str">
        <f t="shared" si="30"/>
        <v>Moderado</v>
      </c>
      <c r="AF47" s="32" t="s">
        <v>69</v>
      </c>
      <c r="AG47" s="55" t="s">
        <v>154</v>
      </c>
      <c r="AH47" s="55" t="s">
        <v>245</v>
      </c>
      <c r="AI47" s="91">
        <v>44197</v>
      </c>
      <c r="AJ47" s="86" t="s">
        <v>352</v>
      </c>
      <c r="AK47" s="55" t="s">
        <v>354</v>
      </c>
      <c r="AL47" s="68" t="s">
        <v>64</v>
      </c>
      <c r="AM47" s="44"/>
    </row>
    <row r="48" spans="1:39" ht="285" x14ac:dyDescent="0.25">
      <c r="A48" s="112"/>
      <c r="B48" s="72">
        <v>27</v>
      </c>
      <c r="C48" s="22">
        <v>40</v>
      </c>
      <c r="D48" s="55" t="s">
        <v>42</v>
      </c>
      <c r="E48" s="55" t="s">
        <v>155</v>
      </c>
      <c r="F48" s="55" t="s">
        <v>156</v>
      </c>
      <c r="G48" s="38" t="s">
        <v>157</v>
      </c>
      <c r="H48" s="55" t="s">
        <v>43</v>
      </c>
      <c r="I48" s="55" t="s">
        <v>158</v>
      </c>
      <c r="J48" s="50" t="str">
        <f t="shared" si="25"/>
        <v>Muy Alta</v>
      </c>
      <c r="K48" s="49">
        <v>1</v>
      </c>
      <c r="L48" s="48" t="s">
        <v>76</v>
      </c>
      <c r="M48" s="49" t="str">
        <f>IF(NOT(ISERROR(MATCH(L48,'[12]TABLA IMPACTO'!$B$221:$B$223,0))),'[12]TABLA IMPACTO'!$F$223&amp;"Por favor no seleccionar los criterios de impacto(Afectación Económica o presupuestal y Pérdida Reputacional)",L48)</f>
        <v xml:space="preserve">     Entre 10 y 50 SMLMV </v>
      </c>
      <c r="N48" s="50" t="str">
        <f>IF(OR(M48='[12]TABLA IMPACTO'!$C$11,M48='[12]TABLA IMPACTO'!$D$11),"Leve",IF(OR(M48='[12]TABLA IMPACTO'!$C$12,M48='[12]TABLA IMPACTO'!$D$12),"Menor",IF(OR(M48='[12]TABLA IMPACTO'!$C$13,M48='[12]TABLA IMPACTO'!$D$13),"Moderado",IF(OR(M48='[12]TABLA IMPACTO'!$C$14,M48='[12]TABLA IMPACTO'!$D$14),"Mayor",IF(OR(M48='[12]TABLA IMPACTO'!$C$15,M48='[12]TABLA IMPACTO'!$D$15),"Catastrófico","")))))</f>
        <v>Menor</v>
      </c>
      <c r="O48" s="49">
        <f>IF(N48="","",IF(N48="Leve",0.2,IF(N48="Menor",0.4,IF(N48="Moderado",0.6,IF(N48="Mayor",0.8,IF(N48="Catastrófico",1,))))))</f>
        <v>0.4</v>
      </c>
      <c r="P48" s="53" t="str">
        <f t="shared" si="26"/>
        <v>Alto</v>
      </c>
      <c r="Q48" s="12">
        <v>1</v>
      </c>
      <c r="R48" s="59" t="s">
        <v>355</v>
      </c>
      <c r="S48" s="77" t="str">
        <f>IF(OR(T48="Preventivo",T48="Detectivo"),"Probabilidad",IF(T48="Correctivo","Impacto",""))</f>
        <v>Probabilidad</v>
      </c>
      <c r="T48" s="32" t="s">
        <v>45</v>
      </c>
      <c r="U48" s="32" t="s">
        <v>46</v>
      </c>
      <c r="V48" s="33" t="str">
        <f>IF(AND(T48="Preventivo",U48="Automático"),"50%",IF(AND(T48="Preventivo",U48="Manual"),"40%",IF(AND(T48="Detectivo",U48="Automático"),"40%",IF(AND(T48="Detectivo",U48="Manual"),"30%",IF(AND(T48="Correctivo",U48="Automático"),"35%",IF(AND(T48="Correctivo",U48="Manual"),"25%",""))))))</f>
        <v>40%</v>
      </c>
      <c r="W48" s="32" t="s">
        <v>58</v>
      </c>
      <c r="X48" s="32" t="s">
        <v>59</v>
      </c>
      <c r="Y48" s="32" t="s">
        <v>60</v>
      </c>
      <c r="Z48" s="34">
        <f t="shared" si="27"/>
        <v>0.6</v>
      </c>
      <c r="AA48" s="14" t="str">
        <f t="shared" si="28"/>
        <v>Media</v>
      </c>
      <c r="AB48" s="13">
        <f>+Z48</f>
        <v>0.6</v>
      </c>
      <c r="AC48" s="14" t="str">
        <f t="shared" si="29"/>
        <v>Menor</v>
      </c>
      <c r="AD48" s="13">
        <f>IFERROR(IF(S48="Impacto",(O48-(+O48*V48)),IF(S48="Probabilidad",O48,"")),"")</f>
        <v>0.4</v>
      </c>
      <c r="AE48" s="15" t="str">
        <f t="shared" si="30"/>
        <v>Moderado</v>
      </c>
      <c r="AF48" s="32" t="s">
        <v>69</v>
      </c>
      <c r="AG48" s="55" t="s">
        <v>159</v>
      </c>
      <c r="AH48" s="55" t="s">
        <v>160</v>
      </c>
      <c r="AI48" s="91">
        <v>44197</v>
      </c>
      <c r="AJ48" s="86" t="s">
        <v>352</v>
      </c>
      <c r="AK48" s="55" t="s">
        <v>356</v>
      </c>
      <c r="AL48" s="68" t="s">
        <v>64</v>
      </c>
      <c r="AM48" s="44"/>
    </row>
    <row r="49" spans="1:39" ht="209.25" customHeight="1" x14ac:dyDescent="0.25">
      <c r="A49" s="112" t="s">
        <v>268</v>
      </c>
      <c r="B49" s="72">
        <v>28</v>
      </c>
      <c r="C49" s="22">
        <v>41</v>
      </c>
      <c r="D49" s="73" t="s">
        <v>71</v>
      </c>
      <c r="E49" s="73" t="s">
        <v>246</v>
      </c>
      <c r="F49" s="73" t="s">
        <v>274</v>
      </c>
      <c r="G49" s="46" t="s">
        <v>273</v>
      </c>
      <c r="H49" s="55" t="s">
        <v>43</v>
      </c>
      <c r="I49" s="68">
        <f>2*365</f>
        <v>730</v>
      </c>
      <c r="J49" s="50" t="str">
        <f t="shared" si="25"/>
        <v>Alta</v>
      </c>
      <c r="K49" s="49">
        <v>0.8</v>
      </c>
      <c r="L49" s="48" t="s">
        <v>72</v>
      </c>
      <c r="M49" s="49" t="s">
        <v>72</v>
      </c>
      <c r="N49" s="50" t="str">
        <f>IF(OR(M49='[12]TABLA IMPACTO'!$C$11,M49='[12]TABLA IMPACTO'!$D$11),"Leve",IF(OR(M49='[12]TABLA IMPACTO'!$C$12,M49='[12]TABLA IMPACTO'!$D$12),"Menor",IF(OR(M49='[12]TABLA IMPACTO'!$C$13,M49='[12]TABLA IMPACTO'!$D$13),"Moderado",IF(OR(M49='[12]TABLA IMPACTO'!$C$14,M49='[12]TABLA IMPACTO'!$D$14),"Mayor",IF(OR(M49='[12]TABLA IMPACTO'!$C$15,M49='[12]TABLA IMPACTO'!$D$15),"Catastrófico","")))))</f>
        <v>Leve</v>
      </c>
      <c r="O49" s="49">
        <v>0.2</v>
      </c>
      <c r="P49" s="53" t="str">
        <f t="shared" si="26"/>
        <v>Moderado</v>
      </c>
      <c r="Q49" s="12">
        <v>1</v>
      </c>
      <c r="R49" s="59" t="s">
        <v>357</v>
      </c>
      <c r="S49" s="31" t="s">
        <v>74</v>
      </c>
      <c r="T49" s="32" t="s">
        <v>45</v>
      </c>
      <c r="U49" s="32" t="s">
        <v>46</v>
      </c>
      <c r="V49" s="33" t="s">
        <v>111</v>
      </c>
      <c r="W49" s="32" t="s">
        <v>58</v>
      </c>
      <c r="X49" s="32" t="s">
        <v>59</v>
      </c>
      <c r="Y49" s="32" t="s">
        <v>60</v>
      </c>
      <c r="Z49" s="34">
        <f t="shared" si="27"/>
        <v>0.48</v>
      </c>
      <c r="AA49" s="14" t="str">
        <f t="shared" si="28"/>
        <v>Media</v>
      </c>
      <c r="AB49" s="13">
        <v>0.48</v>
      </c>
      <c r="AC49" s="14" t="str">
        <f t="shared" si="29"/>
        <v>Leve</v>
      </c>
      <c r="AD49" s="13">
        <v>0.2</v>
      </c>
      <c r="AE49" s="15" t="str">
        <f t="shared" si="30"/>
        <v>Moderado</v>
      </c>
      <c r="AF49" s="32" t="s">
        <v>69</v>
      </c>
      <c r="AG49" s="95" t="s">
        <v>358</v>
      </c>
      <c r="AH49" s="55" t="s">
        <v>359</v>
      </c>
      <c r="AI49" s="91">
        <v>44197</v>
      </c>
      <c r="AJ49" s="86" t="s">
        <v>325</v>
      </c>
      <c r="AK49" s="23" t="s">
        <v>360</v>
      </c>
      <c r="AL49" s="68" t="s">
        <v>64</v>
      </c>
      <c r="AM49" s="44"/>
    </row>
    <row r="50" spans="1:39" ht="128.25" x14ac:dyDescent="0.25">
      <c r="A50" s="112"/>
      <c r="B50" s="72">
        <v>29</v>
      </c>
      <c r="C50" s="55">
        <v>42</v>
      </c>
      <c r="D50" s="73" t="s">
        <v>42</v>
      </c>
      <c r="E50" s="73" t="s">
        <v>247</v>
      </c>
      <c r="F50" s="73" t="s">
        <v>248</v>
      </c>
      <c r="G50" s="46" t="s">
        <v>249</v>
      </c>
      <c r="H50" s="73" t="s">
        <v>43</v>
      </c>
      <c r="I50" s="68">
        <v>12</v>
      </c>
      <c r="J50" s="50" t="str">
        <f t="shared" si="25"/>
        <v>Baja</v>
      </c>
      <c r="K50" s="49">
        <v>0.4</v>
      </c>
      <c r="L50" s="48" t="s">
        <v>44</v>
      </c>
      <c r="M50" s="49" t="s">
        <v>44</v>
      </c>
      <c r="N50" s="50" t="str">
        <f>IF(OR(M50='[12]TABLA IMPACTO'!$C$11,M50='[12]TABLA IMPACTO'!$D$11),"Leve",IF(OR(M50='[12]TABLA IMPACTO'!$C$12,M50='[12]TABLA IMPACTO'!$D$12),"Menor",IF(OR(M50='[12]TABLA IMPACTO'!$C$13,M50='[12]TABLA IMPACTO'!$D$13),"Moderado",IF(OR(M50='[12]TABLA IMPACTO'!$C$14,M50='[12]TABLA IMPACTO'!$D$14),"Mayor",IF(OR(M50='[12]TABLA IMPACTO'!$C$15,M50='[12]TABLA IMPACTO'!$D$15),"Catastrófico","")))))</f>
        <v>Leve</v>
      </c>
      <c r="O50" s="49">
        <v>0.2</v>
      </c>
      <c r="P50" s="53" t="str">
        <f t="shared" si="26"/>
        <v>Bajo</v>
      </c>
      <c r="Q50" s="12">
        <v>1</v>
      </c>
      <c r="R50" s="59" t="s">
        <v>361</v>
      </c>
      <c r="S50" s="31" t="s">
        <v>74</v>
      </c>
      <c r="T50" s="32" t="s">
        <v>45</v>
      </c>
      <c r="U50" s="32" t="s">
        <v>46</v>
      </c>
      <c r="V50" s="33" t="s">
        <v>111</v>
      </c>
      <c r="W50" s="32" t="s">
        <v>58</v>
      </c>
      <c r="X50" s="32" t="s">
        <v>59</v>
      </c>
      <c r="Y50" s="32" t="s">
        <v>60</v>
      </c>
      <c r="Z50" s="34">
        <f t="shared" si="27"/>
        <v>0.24</v>
      </c>
      <c r="AA50" s="14" t="str">
        <f t="shared" si="28"/>
        <v>Baja</v>
      </c>
      <c r="AB50" s="13">
        <v>0.24</v>
      </c>
      <c r="AC50" s="14" t="str">
        <f t="shared" si="29"/>
        <v>Leve</v>
      </c>
      <c r="AD50" s="13">
        <v>0.2</v>
      </c>
      <c r="AE50" s="15" t="str">
        <f t="shared" si="30"/>
        <v>Bajo</v>
      </c>
      <c r="AF50" s="32" t="s">
        <v>69</v>
      </c>
      <c r="AG50" s="96" t="s">
        <v>362</v>
      </c>
      <c r="AH50" s="86" t="s">
        <v>359</v>
      </c>
      <c r="AI50" s="91">
        <v>44197</v>
      </c>
      <c r="AJ50" s="86" t="s">
        <v>325</v>
      </c>
      <c r="AK50" s="23" t="s">
        <v>363</v>
      </c>
      <c r="AL50" s="68" t="s">
        <v>64</v>
      </c>
      <c r="AM50" s="44"/>
    </row>
    <row r="51" spans="1:39" ht="99.75" x14ac:dyDescent="0.25">
      <c r="A51" s="112"/>
      <c r="B51" s="72">
        <v>30</v>
      </c>
      <c r="C51" s="22">
        <v>43</v>
      </c>
      <c r="D51" s="73" t="s">
        <v>42</v>
      </c>
      <c r="E51" s="73" t="s">
        <v>250</v>
      </c>
      <c r="F51" s="73" t="s">
        <v>251</v>
      </c>
      <c r="G51" s="46" t="s">
        <v>252</v>
      </c>
      <c r="H51" s="73" t="s">
        <v>43</v>
      </c>
      <c r="I51" s="68">
        <v>365</v>
      </c>
      <c r="J51" s="50" t="str">
        <f t="shared" si="25"/>
        <v>Media</v>
      </c>
      <c r="K51" s="49">
        <v>0.6</v>
      </c>
      <c r="L51" s="48" t="s">
        <v>253</v>
      </c>
      <c r="M51" s="48" t="s">
        <v>253</v>
      </c>
      <c r="N51" s="50" t="s">
        <v>145</v>
      </c>
      <c r="O51" s="49">
        <v>0.2</v>
      </c>
      <c r="P51" s="53" t="str">
        <f t="shared" si="26"/>
        <v>Moderado</v>
      </c>
      <c r="Q51" s="12">
        <v>1</v>
      </c>
      <c r="R51" s="59" t="s">
        <v>364</v>
      </c>
      <c r="S51" s="31" t="s">
        <v>74</v>
      </c>
      <c r="T51" s="32" t="s">
        <v>45</v>
      </c>
      <c r="U51" s="32" t="s">
        <v>46</v>
      </c>
      <c r="V51" s="33">
        <v>0.4</v>
      </c>
      <c r="W51" s="32" t="s">
        <v>58</v>
      </c>
      <c r="X51" s="32" t="s">
        <v>59</v>
      </c>
      <c r="Y51" s="32" t="s">
        <v>60</v>
      </c>
      <c r="Z51" s="34">
        <f t="shared" si="27"/>
        <v>0.36</v>
      </c>
      <c r="AA51" s="14" t="str">
        <f t="shared" si="28"/>
        <v>Baja</v>
      </c>
      <c r="AB51" s="13">
        <v>0.24</v>
      </c>
      <c r="AC51" s="14" t="str">
        <f t="shared" si="29"/>
        <v>Leve</v>
      </c>
      <c r="AD51" s="13">
        <v>0.2</v>
      </c>
      <c r="AE51" s="15" t="str">
        <f t="shared" si="30"/>
        <v>Bajo</v>
      </c>
      <c r="AF51" s="32" t="s">
        <v>69</v>
      </c>
      <c r="AG51" s="95" t="s">
        <v>365</v>
      </c>
      <c r="AH51" s="55" t="s">
        <v>359</v>
      </c>
      <c r="AI51" s="91">
        <v>44531</v>
      </c>
      <c r="AJ51" s="86" t="s">
        <v>325</v>
      </c>
      <c r="AK51" s="55" t="s">
        <v>366</v>
      </c>
      <c r="AL51" s="68" t="s">
        <v>64</v>
      </c>
      <c r="AM51" s="44"/>
    </row>
    <row r="52" spans="1:39" ht="156.75" x14ac:dyDescent="0.25">
      <c r="A52" s="112" t="s">
        <v>269</v>
      </c>
      <c r="B52" s="72">
        <v>31</v>
      </c>
      <c r="C52" s="54">
        <v>45</v>
      </c>
      <c r="D52" s="55" t="s">
        <v>51</v>
      </c>
      <c r="E52" s="55" t="s">
        <v>161</v>
      </c>
      <c r="F52" s="55" t="s">
        <v>162</v>
      </c>
      <c r="G52" s="38" t="s">
        <v>367</v>
      </c>
      <c r="H52" s="55" t="s">
        <v>43</v>
      </c>
      <c r="I52" s="68">
        <v>1</v>
      </c>
      <c r="J52" s="50" t="str">
        <f t="shared" si="25"/>
        <v>Muy Baja</v>
      </c>
      <c r="K52" s="49">
        <f t="shared" ref="K52:K61" si="31">IF(J52="","",IF(J52="Muy Baja",0.2,IF(J52="Baja",0.4,IF(J52="Media",0.6,IF(J52="Alta",0.8,IF(J52="Muy Alta",1,))))))</f>
        <v>0.2</v>
      </c>
      <c r="L52" s="48" t="s">
        <v>44</v>
      </c>
      <c r="M52" s="49" t="str">
        <f>IF(NOT(ISERROR(MATCH(L52,'[13]TABLA IMPACTO'!$B$221:$B$223,0))),'[13]TABLA IMPACTO'!$F$223&amp;"Por favor no seleccionar los criterios de impacto(Afectación Económica o presupuestal y Pérdida Reputacional)",L52)</f>
        <v xml:space="preserve">     Afectación menor a 10 SMLMV .</v>
      </c>
      <c r="N52" s="50" t="str">
        <f>IF(OR(M52='[13]TABLA IMPACTO'!$C$11,M52='[13]TABLA IMPACTO'!$D$11),"Leve",IF(OR(M52='[13]TABLA IMPACTO'!$C$12,M52='[13]TABLA IMPACTO'!$D$12),"Menor",IF(OR(M52='[13]TABLA IMPACTO'!$C$13,M52='[13]TABLA IMPACTO'!$D$13),"Moderado",IF(OR(M52='[13]TABLA IMPACTO'!$C$14,M52='[13]TABLA IMPACTO'!$D$14),"Mayor",IF(OR(M52='[13]TABLA IMPACTO'!$C$15,M52='[13]TABLA IMPACTO'!$D$15),"Catastrófico","")))))</f>
        <v>Leve</v>
      </c>
      <c r="O52" s="49">
        <f t="shared" ref="O52:O61" si="32">IF(N52="","",IF(N52="Leve",0.2,IF(N52="Menor",0.4,IF(N52="Moderado",0.6,IF(N52="Mayor",0.8,IF(N52="Catastrófico",1,))))))</f>
        <v>0.2</v>
      </c>
      <c r="P52" s="53" t="str">
        <f t="shared" si="26"/>
        <v>Bajo</v>
      </c>
      <c r="Q52" s="12">
        <v>1</v>
      </c>
      <c r="R52" s="59" t="s">
        <v>163</v>
      </c>
      <c r="S52" s="77" t="str">
        <f t="shared" ref="S52:S61" si="33">IF(OR(T52="Preventivo",T52="Detectivo"),"Probabilidad",IF(T52="Correctivo","Impacto",""))</f>
        <v>Probabilidad</v>
      </c>
      <c r="T52" s="32" t="s">
        <v>45</v>
      </c>
      <c r="U52" s="32" t="s">
        <v>46</v>
      </c>
      <c r="V52" s="33" t="str">
        <f t="shared" ref="V52:V61" si="34">IF(AND(T52="Preventivo",U52="Automático"),"50%",IF(AND(T52="Preventivo",U52="Manual"),"40%",IF(AND(T52="Detectivo",U52="Automático"),"40%",IF(AND(T52="Detectivo",U52="Manual"),"30%",IF(AND(T52="Correctivo",U52="Automático"),"35%",IF(AND(T52="Correctivo",U52="Manual"),"25%",""))))))</f>
        <v>40%</v>
      </c>
      <c r="W52" s="32" t="s">
        <v>58</v>
      </c>
      <c r="X52" s="32" t="s">
        <v>59</v>
      </c>
      <c r="Y52" s="32" t="s">
        <v>60</v>
      </c>
      <c r="Z52" s="34">
        <f t="shared" si="27"/>
        <v>0.12</v>
      </c>
      <c r="AA52" s="14" t="str">
        <f t="shared" si="28"/>
        <v>Muy Baja</v>
      </c>
      <c r="AB52" s="13">
        <f t="shared" ref="AB52:AB61" si="35">+Z52</f>
        <v>0.12</v>
      </c>
      <c r="AC52" s="14" t="str">
        <f t="shared" si="29"/>
        <v>Leve</v>
      </c>
      <c r="AD52" s="13">
        <f t="shared" ref="AD52:AD61" si="36">IFERROR(IF(S52="Impacto",(O52-(+O52*V52)),IF(S52="Probabilidad",O52,"")),"")</f>
        <v>0.2</v>
      </c>
      <c r="AE52" s="15" t="str">
        <f t="shared" si="30"/>
        <v>Bajo</v>
      </c>
      <c r="AF52" s="32" t="s">
        <v>69</v>
      </c>
      <c r="AG52" s="55" t="s">
        <v>254</v>
      </c>
      <c r="AH52" s="55" t="s">
        <v>255</v>
      </c>
      <c r="AI52" s="91">
        <v>44197</v>
      </c>
      <c r="AJ52" s="86" t="s">
        <v>321</v>
      </c>
      <c r="AK52" s="55" t="s">
        <v>408</v>
      </c>
      <c r="AL52" s="68" t="s">
        <v>64</v>
      </c>
      <c r="AM52" s="44"/>
    </row>
    <row r="53" spans="1:39" ht="156.75" x14ac:dyDescent="0.25">
      <c r="A53" s="112"/>
      <c r="B53" s="72">
        <v>32</v>
      </c>
      <c r="C53" s="54">
        <v>46</v>
      </c>
      <c r="D53" s="55" t="s">
        <v>71</v>
      </c>
      <c r="E53" s="55" t="s">
        <v>164</v>
      </c>
      <c r="F53" s="55" t="s">
        <v>165</v>
      </c>
      <c r="G53" s="38" t="s">
        <v>368</v>
      </c>
      <c r="H53" s="55" t="s">
        <v>55</v>
      </c>
      <c r="I53" s="68">
        <v>12</v>
      </c>
      <c r="J53" s="50" t="str">
        <f t="shared" si="25"/>
        <v>Baja</v>
      </c>
      <c r="K53" s="49">
        <f t="shared" si="31"/>
        <v>0.4</v>
      </c>
      <c r="L53" s="48" t="s">
        <v>123</v>
      </c>
      <c r="M53" s="49" t="str">
        <f>IF(NOT(ISERROR(MATCH(L53,'[13]TABLA IMPACTO'!$B$221:$B$223,0))),'[13]TABLA IMPACTO'!$F$223&amp;"Por favor no seleccionar los criterios de impacto(Afectación Económica o presupuestal y Pérdida Reputacional)",L53)</f>
        <v xml:space="preserve">     El riesgo afecta la imagen de la entidad con algunos usuarios de relevancia frente al logro de los objetivos</v>
      </c>
      <c r="N53" s="50" t="str">
        <f>IF(OR(M53='[13]TABLA IMPACTO'!$C$11,M53='[13]TABLA IMPACTO'!$D$11),"Leve",IF(OR(M53='[13]TABLA IMPACTO'!$C$12,M53='[13]TABLA IMPACTO'!$D$12),"Menor",IF(OR(M53='[13]TABLA IMPACTO'!$C$13,M53='[13]TABLA IMPACTO'!$D$13),"Moderado",IF(OR(M53='[13]TABLA IMPACTO'!$C$14,M53='[13]TABLA IMPACTO'!$D$14),"Mayor",IF(OR(M53='[13]TABLA IMPACTO'!$C$15,M53='[13]TABLA IMPACTO'!$D$15),"Catastrófico","")))))</f>
        <v>Moderado</v>
      </c>
      <c r="O53" s="49">
        <f t="shared" si="32"/>
        <v>0.6</v>
      </c>
      <c r="P53" s="53" t="str">
        <f t="shared" si="26"/>
        <v>Moderado</v>
      </c>
      <c r="Q53" s="12">
        <v>1</v>
      </c>
      <c r="R53" s="59" t="s">
        <v>166</v>
      </c>
      <c r="S53" s="77" t="str">
        <f t="shared" si="33"/>
        <v>Probabilidad</v>
      </c>
      <c r="T53" s="32" t="s">
        <v>45</v>
      </c>
      <c r="U53" s="32" t="s">
        <v>106</v>
      </c>
      <c r="V53" s="33" t="str">
        <f t="shared" si="34"/>
        <v>50%</v>
      </c>
      <c r="W53" s="32" t="s">
        <v>58</v>
      </c>
      <c r="X53" s="32" t="s">
        <v>59</v>
      </c>
      <c r="Y53" s="32" t="s">
        <v>60</v>
      </c>
      <c r="Z53" s="34">
        <f t="shared" si="27"/>
        <v>0.2</v>
      </c>
      <c r="AA53" s="14" t="str">
        <f t="shared" si="28"/>
        <v>Muy Baja</v>
      </c>
      <c r="AB53" s="13">
        <f t="shared" si="35"/>
        <v>0.2</v>
      </c>
      <c r="AC53" s="14" t="str">
        <f t="shared" si="29"/>
        <v>Moderado</v>
      </c>
      <c r="AD53" s="13">
        <f t="shared" si="36"/>
        <v>0.6</v>
      </c>
      <c r="AE53" s="15" t="str">
        <f t="shared" si="30"/>
        <v>Moderado</v>
      </c>
      <c r="AF53" s="32" t="s">
        <v>69</v>
      </c>
      <c r="AG53" s="55" t="s">
        <v>167</v>
      </c>
      <c r="AH53" s="55" t="s">
        <v>256</v>
      </c>
      <c r="AI53" s="91">
        <v>44197</v>
      </c>
      <c r="AJ53" s="86" t="s">
        <v>321</v>
      </c>
      <c r="AK53" s="55" t="s">
        <v>369</v>
      </c>
      <c r="AL53" s="68" t="s">
        <v>64</v>
      </c>
      <c r="AM53" s="44"/>
    </row>
    <row r="54" spans="1:39" ht="185.25" x14ac:dyDescent="0.25">
      <c r="A54" s="112"/>
      <c r="B54" s="72">
        <v>33</v>
      </c>
      <c r="C54" s="54">
        <v>47</v>
      </c>
      <c r="D54" s="55" t="s">
        <v>42</v>
      </c>
      <c r="E54" s="55" t="s">
        <v>168</v>
      </c>
      <c r="F54" s="55" t="s">
        <v>169</v>
      </c>
      <c r="G54" s="38" t="s">
        <v>370</v>
      </c>
      <c r="H54" s="55" t="s">
        <v>43</v>
      </c>
      <c r="I54" s="68">
        <v>43</v>
      </c>
      <c r="J54" s="50" t="str">
        <f t="shared" si="25"/>
        <v>Media</v>
      </c>
      <c r="K54" s="49">
        <f t="shared" si="31"/>
        <v>0.6</v>
      </c>
      <c r="L54" s="48" t="s">
        <v>76</v>
      </c>
      <c r="M54" s="49" t="str">
        <f>IF(NOT(ISERROR(MATCH(L54,'[13]TABLA IMPACTO'!$B$221:$B$223,0))),'[13]TABLA IMPACTO'!$F$223&amp;"Por favor no seleccionar los criterios de impacto(Afectación Económica o presupuestal y Pérdida Reputacional)",L54)</f>
        <v xml:space="preserve">     Entre 10 y 50 SMLMV </v>
      </c>
      <c r="N54" s="50" t="str">
        <f>IF(OR(M54='[13]TABLA IMPACTO'!$C$11,M54='[13]TABLA IMPACTO'!$D$11),"Leve",IF(OR(M54='[13]TABLA IMPACTO'!$C$12,M54='[13]TABLA IMPACTO'!$D$12),"Menor",IF(OR(M54='[13]TABLA IMPACTO'!$C$13,M54='[13]TABLA IMPACTO'!$D$13),"Moderado",IF(OR(M54='[13]TABLA IMPACTO'!$C$14,M54='[13]TABLA IMPACTO'!$D$14),"Mayor",IF(OR(M54='[13]TABLA IMPACTO'!$C$15,M54='[13]TABLA IMPACTO'!$D$15),"Catastrófico","")))))</f>
        <v>Menor</v>
      </c>
      <c r="O54" s="49">
        <f t="shared" si="32"/>
        <v>0.4</v>
      </c>
      <c r="P54" s="53" t="str">
        <f t="shared" si="26"/>
        <v>Moderado</v>
      </c>
      <c r="Q54" s="12">
        <v>1</v>
      </c>
      <c r="R54" s="59" t="s">
        <v>170</v>
      </c>
      <c r="S54" s="77" t="str">
        <f t="shared" si="33"/>
        <v>Probabilidad</v>
      </c>
      <c r="T54" s="32" t="s">
        <v>45</v>
      </c>
      <c r="U54" s="32" t="s">
        <v>46</v>
      </c>
      <c r="V54" s="33" t="str">
        <f t="shared" si="34"/>
        <v>40%</v>
      </c>
      <c r="W54" s="32" t="s">
        <v>58</v>
      </c>
      <c r="X54" s="32" t="s">
        <v>59</v>
      </c>
      <c r="Y54" s="32" t="s">
        <v>60</v>
      </c>
      <c r="Z54" s="34">
        <f t="shared" si="27"/>
        <v>0.36</v>
      </c>
      <c r="AA54" s="14" t="str">
        <f t="shared" si="28"/>
        <v>Baja</v>
      </c>
      <c r="AB54" s="13">
        <f t="shared" si="35"/>
        <v>0.36</v>
      </c>
      <c r="AC54" s="14" t="str">
        <f t="shared" si="29"/>
        <v>Menor</v>
      </c>
      <c r="AD54" s="13">
        <f t="shared" si="36"/>
        <v>0.4</v>
      </c>
      <c r="AE54" s="15" t="str">
        <f t="shared" si="30"/>
        <v>Moderado</v>
      </c>
      <c r="AF54" s="32" t="s">
        <v>69</v>
      </c>
      <c r="AG54" s="55" t="s">
        <v>371</v>
      </c>
      <c r="AH54" s="68" t="s">
        <v>372</v>
      </c>
      <c r="AI54" s="91">
        <v>44927</v>
      </c>
      <c r="AJ54" s="86" t="s">
        <v>321</v>
      </c>
      <c r="AK54" s="55" t="s">
        <v>373</v>
      </c>
      <c r="AL54" s="68"/>
      <c r="AM54" s="44"/>
    </row>
    <row r="55" spans="1:39" ht="128.25" x14ac:dyDescent="0.25">
      <c r="A55" s="112"/>
      <c r="B55" s="72">
        <v>34</v>
      </c>
      <c r="C55" s="54">
        <v>48</v>
      </c>
      <c r="D55" s="55" t="s">
        <v>51</v>
      </c>
      <c r="E55" s="55" t="s">
        <v>171</v>
      </c>
      <c r="F55" s="55" t="s">
        <v>172</v>
      </c>
      <c r="G55" s="38" t="s">
        <v>374</v>
      </c>
      <c r="H55" s="55" t="s">
        <v>173</v>
      </c>
      <c r="I55" s="68">
        <v>6</v>
      </c>
      <c r="J55" s="50" t="str">
        <f t="shared" si="25"/>
        <v>Baja</v>
      </c>
      <c r="K55" s="49">
        <f t="shared" si="31"/>
        <v>0.4</v>
      </c>
      <c r="L55" s="48" t="s">
        <v>76</v>
      </c>
      <c r="M55" s="49" t="str">
        <f>IF(NOT(ISERROR(MATCH(L55,'[13]TABLA IMPACTO'!$B$221:$B$223,0))),'[13]TABLA IMPACTO'!$F$223&amp;"Por favor no seleccionar los criterios de impacto(Afectación Económica o presupuestal y Pérdida Reputacional)",L55)</f>
        <v xml:space="preserve">     Entre 10 y 50 SMLMV </v>
      </c>
      <c r="N55" s="50" t="str">
        <f>IF(OR(M55='[13]TABLA IMPACTO'!$C$11,M55='[13]TABLA IMPACTO'!$D$11),"Leve",IF(OR(M55='[13]TABLA IMPACTO'!$C$12,M55='[13]TABLA IMPACTO'!$D$12),"Menor",IF(OR(M55='[13]TABLA IMPACTO'!$C$13,M55='[13]TABLA IMPACTO'!$D$13),"Moderado",IF(OR(M55='[13]TABLA IMPACTO'!$C$14,M55='[13]TABLA IMPACTO'!$D$14),"Mayor",IF(OR(M55='[13]TABLA IMPACTO'!$C$15,M55='[13]TABLA IMPACTO'!$D$15),"Catastrófico","")))))</f>
        <v>Menor</v>
      </c>
      <c r="O55" s="49">
        <f t="shared" si="32"/>
        <v>0.4</v>
      </c>
      <c r="P55" s="53" t="str">
        <f t="shared" si="26"/>
        <v>Moderado</v>
      </c>
      <c r="Q55" s="12">
        <v>1</v>
      </c>
      <c r="R55" s="59" t="s">
        <v>174</v>
      </c>
      <c r="S55" s="77" t="str">
        <f t="shared" si="33"/>
        <v>Probabilidad</v>
      </c>
      <c r="T55" s="32" t="s">
        <v>45</v>
      </c>
      <c r="U55" s="32" t="s">
        <v>46</v>
      </c>
      <c r="V55" s="33" t="str">
        <f t="shared" si="34"/>
        <v>40%</v>
      </c>
      <c r="W55" s="32" t="s">
        <v>58</v>
      </c>
      <c r="X55" s="32" t="s">
        <v>59</v>
      </c>
      <c r="Y55" s="32" t="s">
        <v>60</v>
      </c>
      <c r="Z55" s="34">
        <f t="shared" si="27"/>
        <v>0.24</v>
      </c>
      <c r="AA55" s="14" t="str">
        <f t="shared" si="28"/>
        <v>Baja</v>
      </c>
      <c r="AB55" s="13">
        <f t="shared" si="35"/>
        <v>0.24</v>
      </c>
      <c r="AC55" s="14" t="str">
        <f t="shared" si="29"/>
        <v>Menor</v>
      </c>
      <c r="AD55" s="13">
        <f t="shared" si="36"/>
        <v>0.4</v>
      </c>
      <c r="AE55" s="15" t="str">
        <f t="shared" si="30"/>
        <v>Moderado</v>
      </c>
      <c r="AF55" s="32" t="s">
        <v>69</v>
      </c>
      <c r="AG55" s="55" t="s">
        <v>375</v>
      </c>
      <c r="AH55" s="55" t="s">
        <v>376</v>
      </c>
      <c r="AI55" s="91">
        <v>44927</v>
      </c>
      <c r="AJ55" s="86" t="s">
        <v>321</v>
      </c>
      <c r="AK55" s="55" t="s">
        <v>377</v>
      </c>
      <c r="AL55" s="68" t="s">
        <v>64</v>
      </c>
      <c r="AM55" s="44"/>
    </row>
    <row r="56" spans="1:39" ht="114" x14ac:dyDescent="0.25">
      <c r="A56" s="112" t="s">
        <v>270</v>
      </c>
      <c r="B56" s="72">
        <v>35</v>
      </c>
      <c r="C56" s="54">
        <v>49</v>
      </c>
      <c r="D56" s="55" t="s">
        <v>51</v>
      </c>
      <c r="E56" s="55" t="s">
        <v>175</v>
      </c>
      <c r="F56" s="55" t="s">
        <v>176</v>
      </c>
      <c r="G56" s="38" t="s">
        <v>257</v>
      </c>
      <c r="H56" s="55" t="s">
        <v>43</v>
      </c>
      <c r="I56" s="68">
        <v>43</v>
      </c>
      <c r="J56" s="50" t="str">
        <f t="shared" si="25"/>
        <v>Media</v>
      </c>
      <c r="K56" s="49">
        <f t="shared" si="31"/>
        <v>0.6</v>
      </c>
      <c r="L56" s="48" t="s">
        <v>44</v>
      </c>
      <c r="M56" s="49" t="str">
        <f>IF(NOT(ISERROR(MATCH(L56,'[14]TABLA IMPACTO'!$B$221:$B$223,0))),'[14]TABLA IMPACTO'!$F$223&amp;"Por favor no seleccionar los criterios de impacto(Afectación Económica o presupuestal y Pérdida Reputacional)",L56)</f>
        <v xml:space="preserve">     Afectación menor a 10 SMLMV .</v>
      </c>
      <c r="N56" s="50" t="str">
        <f>IF(OR(M56='[14]TABLA IMPACTO'!$C$11,M56='[14]TABLA IMPACTO'!$D$11),"Leve",IF(OR(M56='[14]TABLA IMPACTO'!$C$12,M56='[14]TABLA IMPACTO'!$D$12),"Menor",IF(OR(M56='[14]TABLA IMPACTO'!$C$13,M56='[14]TABLA IMPACTO'!$D$13),"Moderado",IF(OR(M56='[14]TABLA IMPACTO'!$C$14,M56='[14]TABLA IMPACTO'!$D$14),"Mayor",IF(OR(M56='[14]TABLA IMPACTO'!$C$15,M56='[14]TABLA IMPACTO'!$D$15),"Catastrófico","")))))</f>
        <v>Leve</v>
      </c>
      <c r="O56" s="49">
        <f t="shared" si="32"/>
        <v>0.2</v>
      </c>
      <c r="P56" s="53" t="str">
        <f t="shared" si="26"/>
        <v>Moderado</v>
      </c>
      <c r="Q56" s="12">
        <v>1</v>
      </c>
      <c r="R56" s="59" t="s">
        <v>378</v>
      </c>
      <c r="S56" s="31" t="str">
        <f t="shared" si="33"/>
        <v>Probabilidad</v>
      </c>
      <c r="T56" s="32" t="s">
        <v>45</v>
      </c>
      <c r="U56" s="32" t="s">
        <v>46</v>
      </c>
      <c r="V56" s="33" t="str">
        <f t="shared" si="34"/>
        <v>40%</v>
      </c>
      <c r="W56" s="32" t="s">
        <v>58</v>
      </c>
      <c r="X56" s="32" t="s">
        <v>59</v>
      </c>
      <c r="Y56" s="32" t="s">
        <v>60</v>
      </c>
      <c r="Z56" s="34">
        <f t="shared" si="27"/>
        <v>0.36</v>
      </c>
      <c r="AA56" s="14" t="str">
        <f t="shared" si="28"/>
        <v>Baja</v>
      </c>
      <c r="AB56" s="13">
        <f t="shared" si="35"/>
        <v>0.36</v>
      </c>
      <c r="AC56" s="14" t="str">
        <f t="shared" si="29"/>
        <v>Leve</v>
      </c>
      <c r="AD56" s="13">
        <f t="shared" si="36"/>
        <v>0.2</v>
      </c>
      <c r="AE56" s="15" t="str">
        <f t="shared" si="30"/>
        <v>Bajo</v>
      </c>
      <c r="AF56" s="32" t="s">
        <v>69</v>
      </c>
      <c r="AG56" s="55" t="s">
        <v>379</v>
      </c>
      <c r="AH56" s="55" t="s">
        <v>380</v>
      </c>
      <c r="AI56" s="91">
        <v>44927</v>
      </c>
      <c r="AJ56" s="86" t="s">
        <v>321</v>
      </c>
      <c r="AK56" s="55" t="s">
        <v>381</v>
      </c>
      <c r="AL56" s="68" t="s">
        <v>64</v>
      </c>
      <c r="AM56" s="44"/>
    </row>
    <row r="57" spans="1:39" ht="128.25" x14ac:dyDescent="0.25">
      <c r="A57" s="112"/>
      <c r="B57" s="72">
        <v>36</v>
      </c>
      <c r="C57" s="54">
        <v>50</v>
      </c>
      <c r="D57" s="55" t="s">
        <v>51</v>
      </c>
      <c r="E57" s="55" t="s">
        <v>382</v>
      </c>
      <c r="F57" s="55" t="s">
        <v>275</v>
      </c>
      <c r="G57" s="38" t="s">
        <v>383</v>
      </c>
      <c r="H57" s="55" t="s">
        <v>43</v>
      </c>
      <c r="I57" s="68">
        <v>600</v>
      </c>
      <c r="J57" s="50" t="str">
        <f t="shared" si="25"/>
        <v>Alta</v>
      </c>
      <c r="K57" s="49">
        <f t="shared" si="31"/>
        <v>0.8</v>
      </c>
      <c r="L57" s="48" t="s">
        <v>76</v>
      </c>
      <c r="M57" s="49" t="str">
        <f>IF(NOT(ISERROR(MATCH(L57,'[14]TABLA IMPACTO'!$B$221:$B$223,0))),'[14]TABLA IMPACTO'!$F$223&amp;"Por favor no seleccionar los criterios de impacto(Afectación Económica o presupuestal y Pérdida Reputacional)",L57)</f>
        <v xml:space="preserve">     Entre 10 y 50 SMLMV </v>
      </c>
      <c r="N57" s="50" t="str">
        <f>IF(OR(M57='[14]TABLA IMPACTO'!$C$11,M57='[14]TABLA IMPACTO'!$D$11),"Leve",IF(OR(M57='[14]TABLA IMPACTO'!$C$12,M57='[14]TABLA IMPACTO'!$D$12),"Menor",IF(OR(M57='[14]TABLA IMPACTO'!$C$13,M57='[14]TABLA IMPACTO'!$D$13),"Moderado",IF(OR(M57='[14]TABLA IMPACTO'!$C$14,M57='[14]TABLA IMPACTO'!$D$14),"Mayor",IF(OR(M57='[14]TABLA IMPACTO'!$C$15,M57='[14]TABLA IMPACTO'!$D$15),"Catastrófico","")))))</f>
        <v>Menor</v>
      </c>
      <c r="O57" s="49">
        <f t="shared" si="32"/>
        <v>0.4</v>
      </c>
      <c r="P57" s="53" t="str">
        <f t="shared" si="26"/>
        <v>Moderado</v>
      </c>
      <c r="Q57" s="12">
        <v>1</v>
      </c>
      <c r="R57" s="59" t="s">
        <v>384</v>
      </c>
      <c r="S57" s="31" t="str">
        <f t="shared" si="33"/>
        <v>Impacto</v>
      </c>
      <c r="T57" s="32" t="s">
        <v>79</v>
      </c>
      <c r="U57" s="32" t="s">
        <v>46</v>
      </c>
      <c r="V57" s="33" t="str">
        <f t="shared" si="34"/>
        <v>25%</v>
      </c>
      <c r="W57" s="32" t="s">
        <v>58</v>
      </c>
      <c r="X57" s="32" t="s">
        <v>59</v>
      </c>
      <c r="Y57" s="32" t="s">
        <v>60</v>
      </c>
      <c r="Z57" s="34">
        <f t="shared" si="27"/>
        <v>0.8</v>
      </c>
      <c r="AA57" s="14" t="str">
        <f t="shared" si="28"/>
        <v>Alta</v>
      </c>
      <c r="AB57" s="13">
        <f t="shared" si="35"/>
        <v>0.8</v>
      </c>
      <c r="AC57" s="14" t="str">
        <f t="shared" si="29"/>
        <v>Menor</v>
      </c>
      <c r="AD57" s="13">
        <f t="shared" si="36"/>
        <v>0.30000000000000004</v>
      </c>
      <c r="AE57" s="15" t="str">
        <f t="shared" si="30"/>
        <v>Moderado</v>
      </c>
      <c r="AF57" s="32" t="s">
        <v>69</v>
      </c>
      <c r="AG57" s="55" t="s">
        <v>177</v>
      </c>
      <c r="AH57" s="55" t="s">
        <v>258</v>
      </c>
      <c r="AI57" s="91">
        <v>44197</v>
      </c>
      <c r="AJ57" s="86" t="s">
        <v>321</v>
      </c>
      <c r="AK57" s="55" t="s">
        <v>385</v>
      </c>
      <c r="AL57" s="68" t="s">
        <v>64</v>
      </c>
      <c r="AM57" s="44"/>
    </row>
    <row r="58" spans="1:39" ht="128.25" x14ac:dyDescent="0.25">
      <c r="A58" s="112"/>
      <c r="B58" s="72">
        <v>37</v>
      </c>
      <c r="C58" s="54">
        <v>51</v>
      </c>
      <c r="D58" s="55" t="s">
        <v>51</v>
      </c>
      <c r="E58" s="55" t="s">
        <v>178</v>
      </c>
      <c r="F58" s="55" t="s">
        <v>179</v>
      </c>
      <c r="G58" s="38" t="s">
        <v>180</v>
      </c>
      <c r="H58" s="55" t="s">
        <v>43</v>
      </c>
      <c r="I58" s="68">
        <v>1200</v>
      </c>
      <c r="J58" s="50" t="str">
        <f t="shared" si="25"/>
        <v>Alta</v>
      </c>
      <c r="K58" s="49">
        <f t="shared" si="31"/>
        <v>0.8</v>
      </c>
      <c r="L58" s="48" t="s">
        <v>135</v>
      </c>
      <c r="M58" s="49" t="str">
        <f>IF(NOT(ISERROR(MATCH(L58,'[14]TABLA IMPACTO'!$B$221:$B$223,0))),'[14]TABLA IMPACTO'!$F$223&amp;"Por favor no seleccionar los criterios de impacto(Afectación Económica o presupuestal y Pérdida Reputacional)",L58)</f>
        <v xml:space="preserve">     Entre 50 y 100 SMLMV </v>
      </c>
      <c r="N58" s="50" t="str">
        <f>IF(OR(M58='[14]TABLA IMPACTO'!$C$11,M58='[14]TABLA IMPACTO'!$D$11),"Leve",IF(OR(M58='[14]TABLA IMPACTO'!$C$12,M58='[14]TABLA IMPACTO'!$D$12),"Menor",IF(OR(M58='[14]TABLA IMPACTO'!$C$13,M58='[14]TABLA IMPACTO'!$D$13),"Moderado",IF(OR(M58='[14]TABLA IMPACTO'!$C$14,M58='[14]TABLA IMPACTO'!$D$14),"Mayor",IF(OR(M58='[14]TABLA IMPACTO'!$C$15,M58='[14]TABLA IMPACTO'!$D$15),"Catastrófico","")))))</f>
        <v>Moderado</v>
      </c>
      <c r="O58" s="49">
        <f t="shared" si="32"/>
        <v>0.6</v>
      </c>
      <c r="P58" s="53" t="str">
        <f t="shared" si="26"/>
        <v>Alto</v>
      </c>
      <c r="Q58" s="12">
        <v>1</v>
      </c>
      <c r="R58" s="59" t="s">
        <v>386</v>
      </c>
      <c r="S58" s="31" t="str">
        <f t="shared" si="33"/>
        <v>Probabilidad</v>
      </c>
      <c r="T58" s="32" t="s">
        <v>45</v>
      </c>
      <c r="U58" s="32" t="s">
        <v>46</v>
      </c>
      <c r="V58" s="33" t="str">
        <f t="shared" si="34"/>
        <v>40%</v>
      </c>
      <c r="W58" s="32" t="s">
        <v>58</v>
      </c>
      <c r="X58" s="32" t="s">
        <v>59</v>
      </c>
      <c r="Y58" s="32" t="s">
        <v>60</v>
      </c>
      <c r="Z58" s="34">
        <f t="shared" si="27"/>
        <v>0.48</v>
      </c>
      <c r="AA58" s="14" t="str">
        <f t="shared" si="28"/>
        <v>Media</v>
      </c>
      <c r="AB58" s="13">
        <f t="shared" si="35"/>
        <v>0.48</v>
      </c>
      <c r="AC58" s="14" t="str">
        <f t="shared" si="29"/>
        <v>Moderado</v>
      </c>
      <c r="AD58" s="13">
        <f t="shared" si="36"/>
        <v>0.6</v>
      </c>
      <c r="AE58" s="15" t="str">
        <f t="shared" si="30"/>
        <v>Moderado</v>
      </c>
      <c r="AF58" s="32" t="s">
        <v>69</v>
      </c>
      <c r="AG58" s="55" t="s">
        <v>387</v>
      </c>
      <c r="AH58" s="55" t="s">
        <v>259</v>
      </c>
      <c r="AI58" s="91">
        <v>44197</v>
      </c>
      <c r="AJ58" s="86" t="s">
        <v>321</v>
      </c>
      <c r="AK58" s="66" t="s">
        <v>388</v>
      </c>
      <c r="AL58" s="68" t="s">
        <v>64</v>
      </c>
      <c r="AM58" s="44"/>
    </row>
    <row r="59" spans="1:39" ht="114" x14ac:dyDescent="0.25">
      <c r="A59" s="113" t="s">
        <v>405</v>
      </c>
      <c r="B59" s="43">
        <v>38</v>
      </c>
      <c r="C59" s="52">
        <v>53</v>
      </c>
      <c r="D59" s="16" t="s">
        <v>42</v>
      </c>
      <c r="E59" s="16" t="s">
        <v>389</v>
      </c>
      <c r="F59" s="16" t="s">
        <v>390</v>
      </c>
      <c r="G59" s="71" t="s">
        <v>391</v>
      </c>
      <c r="H59" s="16" t="s">
        <v>43</v>
      </c>
      <c r="I59" s="97">
        <v>12</v>
      </c>
      <c r="J59" s="98" t="str">
        <f t="shared" si="25"/>
        <v>Baja</v>
      </c>
      <c r="K59" s="99">
        <f t="shared" si="31"/>
        <v>0.4</v>
      </c>
      <c r="L59" s="100" t="s">
        <v>76</v>
      </c>
      <c r="M59" s="99" t="str">
        <f>IF(NOT(ISERROR(MATCH(L59,'[15]TABLA IMPACTO'!$B$221:$B$223,0))),'[15]TABLA IMPACTO'!$F$223&amp;"Por favor no seleccionar los criterios de impacto(Afectación Económica o presupuestal y Pérdida Reputacional)",L59)</f>
        <v xml:space="preserve">     Entre 10 y 50 SMLMV </v>
      </c>
      <c r="N59" s="98" t="str">
        <f>IF(OR(M59='[15]TABLA IMPACTO'!$C$11,M59='[15]TABLA IMPACTO'!$D$11),"Leve",IF(OR(M59='[15]TABLA IMPACTO'!$C$12,M59='[15]TABLA IMPACTO'!$D$12),"Menor",IF(OR(M59='[15]TABLA IMPACTO'!$C$13,M59='[15]TABLA IMPACTO'!$D$13),"Moderado",IF(OR(M59='[15]TABLA IMPACTO'!$C$14,M59='[15]TABLA IMPACTO'!$D$14),"Mayor",IF(OR(M59='[15]TABLA IMPACTO'!$C$15,M59='[15]TABLA IMPACTO'!$D$15),"Catastrófico","")))))</f>
        <v>Menor</v>
      </c>
      <c r="O59" s="99">
        <f t="shared" si="32"/>
        <v>0.4</v>
      </c>
      <c r="P59" s="101" t="str">
        <f t="shared" si="26"/>
        <v>Moderado</v>
      </c>
      <c r="Q59" s="52">
        <v>1</v>
      </c>
      <c r="R59" s="102" t="s">
        <v>392</v>
      </c>
      <c r="S59" s="41" t="str">
        <f t="shared" si="33"/>
        <v>Probabilidad</v>
      </c>
      <c r="T59" s="103" t="s">
        <v>45</v>
      </c>
      <c r="U59" s="103" t="s">
        <v>46</v>
      </c>
      <c r="V59" s="104" t="str">
        <f t="shared" si="34"/>
        <v>40%</v>
      </c>
      <c r="W59" s="103" t="s">
        <v>58</v>
      </c>
      <c r="X59" s="103" t="s">
        <v>59</v>
      </c>
      <c r="Y59" s="103" t="s">
        <v>60</v>
      </c>
      <c r="Z59" s="105">
        <f t="shared" si="27"/>
        <v>0.24</v>
      </c>
      <c r="AA59" s="106" t="str">
        <f t="shared" si="28"/>
        <v>Baja</v>
      </c>
      <c r="AB59" s="104">
        <f t="shared" si="35"/>
        <v>0.24</v>
      </c>
      <c r="AC59" s="106" t="str">
        <f t="shared" si="29"/>
        <v>Menor</v>
      </c>
      <c r="AD59" s="104">
        <f t="shared" si="36"/>
        <v>0.4</v>
      </c>
      <c r="AE59" s="107" t="str">
        <f t="shared" si="30"/>
        <v>Moderado</v>
      </c>
      <c r="AF59" s="103" t="s">
        <v>69</v>
      </c>
      <c r="AG59" s="16" t="s">
        <v>393</v>
      </c>
      <c r="AH59" s="16" t="s">
        <v>394</v>
      </c>
      <c r="AI59" s="108">
        <v>44927</v>
      </c>
      <c r="AJ59" s="17" t="s">
        <v>395</v>
      </c>
      <c r="AK59" s="16" t="s">
        <v>396</v>
      </c>
      <c r="AL59" s="97" t="s">
        <v>64</v>
      </c>
      <c r="AM59" s="44"/>
    </row>
    <row r="60" spans="1:39" ht="128.25" x14ac:dyDescent="0.25">
      <c r="A60" s="113"/>
      <c r="B60" s="43">
        <v>39</v>
      </c>
      <c r="C60" s="52">
        <v>54</v>
      </c>
      <c r="D60" s="16" t="s">
        <v>42</v>
      </c>
      <c r="E60" s="16" t="s">
        <v>397</v>
      </c>
      <c r="F60" s="16" t="s">
        <v>398</v>
      </c>
      <c r="G60" s="71" t="s">
        <v>399</v>
      </c>
      <c r="H60" s="16" t="s">
        <v>43</v>
      </c>
      <c r="I60" s="97">
        <v>12</v>
      </c>
      <c r="J60" s="98" t="str">
        <f t="shared" si="25"/>
        <v>Baja</v>
      </c>
      <c r="K60" s="99">
        <f t="shared" si="31"/>
        <v>0.4</v>
      </c>
      <c r="L60" s="100" t="s">
        <v>76</v>
      </c>
      <c r="M60" s="99" t="str">
        <f>IF(NOT(ISERROR(MATCH(L60,'[15]TABLA IMPACTO'!$B$221:$B$223,0))),'[15]TABLA IMPACTO'!$F$223&amp;"Por favor no seleccionar los criterios de impacto(Afectación Económica o presupuestal y Pérdida Reputacional)",L60)</f>
        <v xml:space="preserve">     Entre 10 y 50 SMLMV </v>
      </c>
      <c r="N60" s="98" t="str">
        <f>IF(OR(M60='[15]TABLA IMPACTO'!$C$11,M60='[15]TABLA IMPACTO'!$D$11),"Leve",IF(OR(M60='[15]TABLA IMPACTO'!$C$12,M60='[15]TABLA IMPACTO'!$D$12),"Menor",IF(OR(M60='[15]TABLA IMPACTO'!$C$13,M60='[15]TABLA IMPACTO'!$D$13),"Moderado",IF(OR(M60='[15]TABLA IMPACTO'!$C$14,M60='[15]TABLA IMPACTO'!$D$14),"Mayor",IF(OR(M60='[15]TABLA IMPACTO'!$C$15,M60='[15]TABLA IMPACTO'!$D$15),"Catastrófico","")))))</f>
        <v>Menor</v>
      </c>
      <c r="O60" s="99">
        <f t="shared" si="32"/>
        <v>0.4</v>
      </c>
      <c r="P60" s="101" t="str">
        <f t="shared" si="26"/>
        <v>Moderado</v>
      </c>
      <c r="Q60" s="52">
        <v>1</v>
      </c>
      <c r="R60" s="102" t="s">
        <v>392</v>
      </c>
      <c r="S60" s="41" t="str">
        <f t="shared" si="33"/>
        <v>Probabilidad</v>
      </c>
      <c r="T60" s="103" t="s">
        <v>45</v>
      </c>
      <c r="U60" s="103" t="s">
        <v>46</v>
      </c>
      <c r="V60" s="104" t="str">
        <f t="shared" si="34"/>
        <v>40%</v>
      </c>
      <c r="W60" s="103" t="s">
        <v>58</v>
      </c>
      <c r="X60" s="103" t="s">
        <v>59</v>
      </c>
      <c r="Y60" s="103" t="s">
        <v>60</v>
      </c>
      <c r="Z60" s="105">
        <f t="shared" si="27"/>
        <v>0.24</v>
      </c>
      <c r="AA60" s="106" t="str">
        <f t="shared" si="28"/>
        <v>Baja</v>
      </c>
      <c r="AB60" s="104">
        <f t="shared" si="35"/>
        <v>0.24</v>
      </c>
      <c r="AC60" s="106" t="str">
        <f t="shared" si="29"/>
        <v>Menor</v>
      </c>
      <c r="AD60" s="104">
        <f t="shared" si="36"/>
        <v>0.4</v>
      </c>
      <c r="AE60" s="107" t="str">
        <f t="shared" si="30"/>
        <v>Moderado</v>
      </c>
      <c r="AF60" s="103" t="s">
        <v>69</v>
      </c>
      <c r="AG60" s="16" t="s">
        <v>400</v>
      </c>
      <c r="AH60" s="16" t="s">
        <v>401</v>
      </c>
      <c r="AI60" s="108">
        <v>44927</v>
      </c>
      <c r="AJ60" s="17" t="s">
        <v>395</v>
      </c>
      <c r="AK60" s="16" t="s">
        <v>402</v>
      </c>
      <c r="AL60" s="97" t="s">
        <v>64</v>
      </c>
      <c r="AM60" s="44"/>
    </row>
    <row r="61" spans="1:39" ht="114" x14ac:dyDescent="0.25">
      <c r="A61" s="113"/>
      <c r="B61" s="43">
        <v>40</v>
      </c>
      <c r="C61" s="52">
        <v>55</v>
      </c>
      <c r="D61" s="16" t="s">
        <v>42</v>
      </c>
      <c r="E61" s="16" t="s">
        <v>389</v>
      </c>
      <c r="F61" s="16" t="s">
        <v>403</v>
      </c>
      <c r="G61" s="71" t="s">
        <v>404</v>
      </c>
      <c r="H61" s="16" t="s">
        <v>43</v>
      </c>
      <c r="I61" s="97">
        <v>12</v>
      </c>
      <c r="J61" s="98" t="str">
        <f t="shared" si="25"/>
        <v>Baja</v>
      </c>
      <c r="K61" s="99">
        <f t="shared" si="31"/>
        <v>0.4</v>
      </c>
      <c r="L61" s="100" t="s">
        <v>76</v>
      </c>
      <c r="M61" s="99" t="str">
        <f>IF(NOT(ISERROR(MATCH(L61,'[15]TABLA IMPACTO'!$B$221:$B$223,0))),'[15]TABLA IMPACTO'!$F$223&amp;"Por favor no seleccionar los criterios de impacto(Afectación Económica o presupuestal y Pérdida Reputacional)",L61)</f>
        <v xml:space="preserve">     Entre 10 y 50 SMLMV </v>
      </c>
      <c r="N61" s="98" t="str">
        <f>IF(OR(M61='[15]TABLA IMPACTO'!$C$11,M61='[15]TABLA IMPACTO'!$D$11),"Leve",IF(OR(M61='[15]TABLA IMPACTO'!$C$12,M61='[15]TABLA IMPACTO'!$D$12),"Menor",IF(OR(M61='[15]TABLA IMPACTO'!$C$13,M61='[15]TABLA IMPACTO'!$D$13),"Moderado",IF(OR(M61='[15]TABLA IMPACTO'!$C$14,M61='[15]TABLA IMPACTO'!$D$14),"Mayor",IF(OR(M61='[15]TABLA IMPACTO'!$C$15,M61='[15]TABLA IMPACTO'!$D$15),"Catastrófico","")))))</f>
        <v>Menor</v>
      </c>
      <c r="O61" s="99">
        <f t="shared" si="32"/>
        <v>0.4</v>
      </c>
      <c r="P61" s="101" t="str">
        <f t="shared" si="26"/>
        <v>Moderado</v>
      </c>
      <c r="Q61" s="52">
        <v>1</v>
      </c>
      <c r="R61" s="102" t="s">
        <v>392</v>
      </c>
      <c r="S61" s="41" t="str">
        <f t="shared" si="33"/>
        <v>Probabilidad</v>
      </c>
      <c r="T61" s="103" t="s">
        <v>45</v>
      </c>
      <c r="U61" s="103" t="s">
        <v>46</v>
      </c>
      <c r="V61" s="104" t="str">
        <f t="shared" si="34"/>
        <v>40%</v>
      </c>
      <c r="W61" s="103" t="s">
        <v>58</v>
      </c>
      <c r="X61" s="103" t="s">
        <v>59</v>
      </c>
      <c r="Y61" s="103" t="s">
        <v>60</v>
      </c>
      <c r="Z61" s="105">
        <f t="shared" si="27"/>
        <v>0.24</v>
      </c>
      <c r="AA61" s="106" t="str">
        <f t="shared" si="28"/>
        <v>Baja</v>
      </c>
      <c r="AB61" s="104">
        <f t="shared" si="35"/>
        <v>0.24</v>
      </c>
      <c r="AC61" s="106" t="str">
        <f t="shared" si="29"/>
        <v>Menor</v>
      </c>
      <c r="AD61" s="104">
        <f t="shared" si="36"/>
        <v>0.4</v>
      </c>
      <c r="AE61" s="107" t="str">
        <f t="shared" si="30"/>
        <v>Moderado</v>
      </c>
      <c r="AF61" s="103" t="s">
        <v>61</v>
      </c>
      <c r="AG61" s="16" t="s">
        <v>393</v>
      </c>
      <c r="AH61" s="16" t="s">
        <v>394</v>
      </c>
      <c r="AI61" s="108">
        <v>44927</v>
      </c>
      <c r="AJ61" s="17" t="s">
        <v>395</v>
      </c>
      <c r="AK61" s="16" t="s">
        <v>396</v>
      </c>
      <c r="AL61" s="97" t="s">
        <v>64</v>
      </c>
      <c r="AM61" s="44"/>
    </row>
    <row r="62" spans="1:39" x14ac:dyDescent="0.25">
      <c r="A62" s="44"/>
      <c r="B62" s="110"/>
      <c r="C62" s="114" t="s">
        <v>406</v>
      </c>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6"/>
      <c r="AL62" s="44"/>
      <c r="AM62" s="44"/>
    </row>
    <row r="63" spans="1:39"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row>
    <row r="64" spans="1:39" x14ac:dyDescent="0.25">
      <c r="A64" s="44"/>
      <c r="B64" s="44"/>
      <c r="C64" s="44"/>
      <c r="D64" s="45" t="s">
        <v>181</v>
      </c>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row>
    <row r="78" spans="3:3" x14ac:dyDescent="0.25">
      <c r="C78" s="44"/>
    </row>
  </sheetData>
  <mergeCells count="212">
    <mergeCell ref="B13:B14"/>
    <mergeCell ref="B15:B16"/>
    <mergeCell ref="B27:B31"/>
    <mergeCell ref="B35:B36"/>
    <mergeCell ref="B37:B40"/>
    <mergeCell ref="B41:B45"/>
    <mergeCell ref="B25:B26"/>
    <mergeCell ref="AG4:AL4"/>
    <mergeCell ref="L5:L6"/>
    <mergeCell ref="M5:M6"/>
    <mergeCell ref="AK5:AK6"/>
    <mergeCell ref="AL5:AL6"/>
    <mergeCell ref="AF5:AF6"/>
    <mergeCell ref="AG5:AG6"/>
    <mergeCell ref="AH5:AH6"/>
    <mergeCell ref="AI5:AI6"/>
    <mergeCell ref="AJ5:AJ6"/>
    <mergeCell ref="J4:P4"/>
    <mergeCell ref="Q4:Y4"/>
    <mergeCell ref="AA5:AA6"/>
    <mergeCell ref="AB5:AB6"/>
    <mergeCell ref="Z4:AF4"/>
    <mergeCell ref="R5:R6"/>
    <mergeCell ref="S5:S6"/>
    <mergeCell ref="L25:L26"/>
    <mergeCell ref="M25:M26"/>
    <mergeCell ref="N25:N26"/>
    <mergeCell ref="J13:J14"/>
    <mergeCell ref="K13:K14"/>
    <mergeCell ref="L13:L14"/>
    <mergeCell ref="M13:M14"/>
    <mergeCell ref="AE5:AE6"/>
    <mergeCell ref="T5:Y5"/>
    <mergeCell ref="Z5:Z6"/>
    <mergeCell ref="AC5:AC6"/>
    <mergeCell ref="AD5:AD6"/>
    <mergeCell ref="N5:N6"/>
    <mergeCell ref="O5:O6"/>
    <mergeCell ref="P5:P6"/>
    <mergeCell ref="Q5:Q6"/>
    <mergeCell ref="J5:J6"/>
    <mergeCell ref="K5:K6"/>
    <mergeCell ref="AE13:AE14"/>
    <mergeCell ref="N13:N14"/>
    <mergeCell ref="O13:O14"/>
    <mergeCell ref="P13:P14"/>
    <mergeCell ref="Q13:Q14"/>
    <mergeCell ref="R13:R14"/>
    <mergeCell ref="A1:F2"/>
    <mergeCell ref="A3:F3"/>
    <mergeCell ref="A4:I4"/>
    <mergeCell ref="A5:A6"/>
    <mergeCell ref="C13:C14"/>
    <mergeCell ref="D13:D14"/>
    <mergeCell ref="E13:E14"/>
    <mergeCell ref="F13:F14"/>
    <mergeCell ref="G13:G14"/>
    <mergeCell ref="H13:H14"/>
    <mergeCell ref="I13:I14"/>
    <mergeCell ref="C5:C6"/>
    <mergeCell ref="D5:D6"/>
    <mergeCell ref="E5:E6"/>
    <mergeCell ref="F5:F6"/>
    <mergeCell ref="G5:G6"/>
    <mergeCell ref="H5:H6"/>
    <mergeCell ref="I5:I6"/>
    <mergeCell ref="G1:AL2"/>
    <mergeCell ref="G3:I3"/>
    <mergeCell ref="J3:K3"/>
    <mergeCell ref="L3:AC3"/>
    <mergeCell ref="AD3:AL3"/>
    <mergeCell ref="B5:B6"/>
    <mergeCell ref="S13:S14"/>
    <mergeCell ref="T13:T14"/>
    <mergeCell ref="U13:U14"/>
    <mergeCell ref="V13:V14"/>
    <mergeCell ref="K25:K26"/>
    <mergeCell ref="AF13:AF14"/>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W13:W14"/>
    <mergeCell ref="X13:X14"/>
    <mergeCell ref="Y13:Y14"/>
    <mergeCell ref="Z13:Z14"/>
    <mergeCell ref="AA13:AA14"/>
    <mergeCell ref="AB13:AB14"/>
    <mergeCell ref="AC13:AC14"/>
    <mergeCell ref="AD13:AD14"/>
    <mergeCell ref="O25:O26"/>
    <mergeCell ref="P25:P26"/>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C25:C26"/>
    <mergeCell ref="D25:D26"/>
    <mergeCell ref="E25:E26"/>
    <mergeCell ref="F25:F26"/>
    <mergeCell ref="G25:G26"/>
    <mergeCell ref="H25:H26"/>
    <mergeCell ref="I25:I26"/>
    <mergeCell ref="J25:J26"/>
    <mergeCell ref="C35:C36"/>
    <mergeCell ref="D35:D36"/>
    <mergeCell ref="E35:E36"/>
    <mergeCell ref="F35:F36"/>
    <mergeCell ref="G35:G36"/>
    <mergeCell ref="H35:H36"/>
    <mergeCell ref="I35:I36"/>
    <mergeCell ref="J35:J36"/>
    <mergeCell ref="K35:K36"/>
    <mergeCell ref="C37:C40"/>
    <mergeCell ref="D37:D40"/>
    <mergeCell ref="E37:E40"/>
    <mergeCell ref="F37:F40"/>
    <mergeCell ref="G37:G40"/>
    <mergeCell ref="H37:H40"/>
    <mergeCell ref="I37:I40"/>
    <mergeCell ref="J37:J40"/>
    <mergeCell ref="K37:K40"/>
    <mergeCell ref="T37:T40"/>
    <mergeCell ref="U37:U40"/>
    <mergeCell ref="V37:V40"/>
    <mergeCell ref="W37:W40"/>
    <mergeCell ref="X37:X40"/>
    <mergeCell ref="Y37:Y40"/>
    <mergeCell ref="L35:L36"/>
    <mergeCell ref="M35:M36"/>
    <mergeCell ref="N35:N36"/>
    <mergeCell ref="O35:O36"/>
    <mergeCell ref="P35:P36"/>
    <mergeCell ref="L37:L40"/>
    <mergeCell ref="M37:M40"/>
    <mergeCell ref="N37:N40"/>
    <mergeCell ref="O37:O40"/>
    <mergeCell ref="P37:P40"/>
    <mergeCell ref="L41:L45"/>
    <mergeCell ref="M41:M45"/>
    <mergeCell ref="N41:N45"/>
    <mergeCell ref="O41:O45"/>
    <mergeCell ref="P41:P45"/>
    <mergeCell ref="Q41:Q45"/>
    <mergeCell ref="R41:R45"/>
    <mergeCell ref="S41:S45"/>
    <mergeCell ref="Q37:Q40"/>
    <mergeCell ref="R37:R40"/>
    <mergeCell ref="S37:S40"/>
    <mergeCell ref="C41:C45"/>
    <mergeCell ref="D41:D45"/>
    <mergeCell ref="E41:E45"/>
    <mergeCell ref="F41:F45"/>
    <mergeCell ref="G41:G45"/>
    <mergeCell ref="H41:H45"/>
    <mergeCell ref="I41:I45"/>
    <mergeCell ref="J41:J45"/>
    <mergeCell ref="K41:K45"/>
    <mergeCell ref="AA37:AA40"/>
    <mergeCell ref="AB37:AB40"/>
    <mergeCell ref="AC37:AC40"/>
    <mergeCell ref="AD37:AD40"/>
    <mergeCell ref="AE37:AE40"/>
    <mergeCell ref="AF37:AF40"/>
    <mergeCell ref="AC41:AC45"/>
    <mergeCell ref="AD41:AD45"/>
    <mergeCell ref="AE41:AE45"/>
    <mergeCell ref="AF41:AF45"/>
    <mergeCell ref="A7:A8"/>
    <mergeCell ref="A9:A12"/>
    <mergeCell ref="A59:A61"/>
    <mergeCell ref="C62:AK62"/>
    <mergeCell ref="A13:A14"/>
    <mergeCell ref="A15:A20"/>
    <mergeCell ref="A21:A24"/>
    <mergeCell ref="A25:A34"/>
    <mergeCell ref="A35:A36"/>
    <mergeCell ref="A37:A45"/>
    <mergeCell ref="A46:A48"/>
    <mergeCell ref="A49:A51"/>
    <mergeCell ref="A52:A55"/>
    <mergeCell ref="A56:A58"/>
    <mergeCell ref="T41:T45"/>
    <mergeCell ref="U41:U45"/>
    <mergeCell ref="V41:V45"/>
    <mergeCell ref="W41:W45"/>
    <mergeCell ref="X41:X45"/>
    <mergeCell ref="Y41:Y45"/>
    <mergeCell ref="Z41:Z45"/>
    <mergeCell ref="AA41:AA45"/>
    <mergeCell ref="AB41:AB45"/>
    <mergeCell ref="Z37:Z40"/>
  </mergeCells>
  <conditionalFormatting sqref="N8">
    <cfRule type="cellIs" dxfId="844" priority="1619" operator="equal">
      <formula>"Catastrófico"</formula>
    </cfRule>
    <cfRule type="cellIs" dxfId="843" priority="1620" operator="equal">
      <formula>"Mayor"</formula>
    </cfRule>
    <cfRule type="cellIs" dxfId="842" priority="1621" operator="equal">
      <formula>"Moderado"</formula>
    </cfRule>
    <cfRule type="cellIs" dxfId="841" priority="1622" operator="equal">
      <formula>"Menor"</formula>
    </cfRule>
    <cfRule type="cellIs" dxfId="840" priority="1623" operator="equal">
      <formula>"Leve"</formula>
    </cfRule>
  </conditionalFormatting>
  <conditionalFormatting sqref="J8">
    <cfRule type="cellIs" dxfId="839" priority="1596" operator="equal">
      <formula>"Muy Alta"</formula>
    </cfRule>
    <cfRule type="cellIs" dxfId="838" priority="1597" operator="equal">
      <formula>"Alta"</formula>
    </cfRule>
    <cfRule type="cellIs" dxfId="837" priority="1598" operator="equal">
      <formula>"Media"</formula>
    </cfRule>
    <cfRule type="cellIs" dxfId="836" priority="1599" operator="equal">
      <formula>"Baja"</formula>
    </cfRule>
    <cfRule type="cellIs" dxfId="835" priority="1600" operator="equal">
      <formula>"Muy Baja"</formula>
    </cfRule>
  </conditionalFormatting>
  <conditionalFormatting sqref="P8">
    <cfRule type="cellIs" dxfId="834" priority="1592" operator="equal">
      <formula>"Extremo"</formula>
    </cfRule>
    <cfRule type="cellIs" dxfId="833" priority="1593" operator="equal">
      <formula>"Alto"</formula>
    </cfRule>
    <cfRule type="cellIs" dxfId="832" priority="1594" operator="equal">
      <formula>"Moderado"</formula>
    </cfRule>
    <cfRule type="cellIs" dxfId="831" priority="1595" operator="equal">
      <formula>"Bajo"</formula>
    </cfRule>
  </conditionalFormatting>
  <conditionalFormatting sqref="AA8">
    <cfRule type="cellIs" dxfId="830" priority="1587" operator="equal">
      <formula>"Muy Alta"</formula>
    </cfRule>
    <cfRule type="cellIs" dxfId="829" priority="1588" operator="equal">
      <formula>"Alta"</formula>
    </cfRule>
    <cfRule type="cellIs" dxfId="828" priority="1589" operator="equal">
      <formula>"Media"</formula>
    </cfRule>
    <cfRule type="cellIs" dxfId="827" priority="1590" operator="equal">
      <formula>"Baja"</formula>
    </cfRule>
    <cfRule type="cellIs" dxfId="826" priority="1591" operator="equal">
      <formula>"Muy Baja"</formula>
    </cfRule>
  </conditionalFormatting>
  <conditionalFormatting sqref="AC8">
    <cfRule type="cellIs" dxfId="825" priority="1582" operator="equal">
      <formula>"Catastrófico"</formula>
    </cfRule>
    <cfRule type="cellIs" dxfId="824" priority="1583" operator="equal">
      <formula>"Mayor"</formula>
    </cfRule>
    <cfRule type="cellIs" dxfId="823" priority="1584" operator="equal">
      <formula>"Moderado"</formula>
    </cfRule>
    <cfRule type="cellIs" dxfId="822" priority="1585" operator="equal">
      <formula>"Menor"</formula>
    </cfRule>
    <cfRule type="cellIs" dxfId="821" priority="1586" operator="equal">
      <formula>"Leve"</formula>
    </cfRule>
  </conditionalFormatting>
  <conditionalFormatting sqref="AE8">
    <cfRule type="cellIs" dxfId="820" priority="1578" operator="equal">
      <formula>"Extremo"</formula>
    </cfRule>
    <cfRule type="cellIs" dxfId="819" priority="1579" operator="equal">
      <formula>"Alto"</formula>
    </cfRule>
    <cfRule type="cellIs" dxfId="818" priority="1580" operator="equal">
      <formula>"Moderado"</formula>
    </cfRule>
    <cfRule type="cellIs" dxfId="817" priority="1581" operator="equal">
      <formula>"Bajo"</formula>
    </cfRule>
  </conditionalFormatting>
  <conditionalFormatting sqref="M8">
    <cfRule type="containsText" dxfId="816" priority="1577" operator="containsText" text="❌">
      <formula>NOT(ISERROR(SEARCH("❌",M8)))</formula>
    </cfRule>
  </conditionalFormatting>
  <conditionalFormatting sqref="J9">
    <cfRule type="cellIs" dxfId="815" priority="1543" operator="equal">
      <formula>"Muy Alta"</formula>
    </cfRule>
    <cfRule type="cellIs" dxfId="814" priority="1544" operator="equal">
      <formula>"Alta"</formula>
    </cfRule>
    <cfRule type="cellIs" dxfId="813" priority="1545" operator="equal">
      <formula>"Media"</formula>
    </cfRule>
    <cfRule type="cellIs" dxfId="812" priority="1546" operator="equal">
      <formula>"Baja"</formula>
    </cfRule>
    <cfRule type="cellIs" dxfId="811" priority="1547" operator="equal">
      <formula>"Muy Baja"</formula>
    </cfRule>
  </conditionalFormatting>
  <conditionalFormatting sqref="N9 N11">
    <cfRule type="cellIs" dxfId="810" priority="1538" operator="equal">
      <formula>"Catastrófico"</formula>
    </cfRule>
    <cfRule type="cellIs" dxfId="809" priority="1539" operator="equal">
      <formula>"Mayor"</formula>
    </cfRule>
    <cfRule type="cellIs" dxfId="808" priority="1540" operator="equal">
      <formula>"Moderado"</formula>
    </cfRule>
    <cfRule type="cellIs" dxfId="807" priority="1541" operator="equal">
      <formula>"Menor"</formula>
    </cfRule>
    <cfRule type="cellIs" dxfId="806" priority="1542" operator="equal">
      <formula>"Leve"</formula>
    </cfRule>
  </conditionalFormatting>
  <conditionalFormatting sqref="P9">
    <cfRule type="cellIs" dxfId="805" priority="1534" operator="equal">
      <formula>"Extremo"</formula>
    </cfRule>
    <cfRule type="cellIs" dxfId="804" priority="1535" operator="equal">
      <formula>"Alto"</formula>
    </cfRule>
    <cfRule type="cellIs" dxfId="803" priority="1536" operator="equal">
      <formula>"Moderado"</formula>
    </cfRule>
    <cfRule type="cellIs" dxfId="802" priority="1537" operator="equal">
      <formula>"Bajo"</formula>
    </cfRule>
  </conditionalFormatting>
  <conditionalFormatting sqref="AA9">
    <cfRule type="cellIs" dxfId="801" priority="1529" operator="equal">
      <formula>"Muy Alta"</formula>
    </cfRule>
    <cfRule type="cellIs" dxfId="800" priority="1530" operator="equal">
      <formula>"Alta"</formula>
    </cfRule>
    <cfRule type="cellIs" dxfId="799" priority="1531" operator="equal">
      <formula>"Media"</formula>
    </cfRule>
    <cfRule type="cellIs" dxfId="798" priority="1532" operator="equal">
      <formula>"Baja"</formula>
    </cfRule>
    <cfRule type="cellIs" dxfId="797" priority="1533" operator="equal">
      <formula>"Muy Baja"</formula>
    </cfRule>
  </conditionalFormatting>
  <conditionalFormatting sqref="AC9">
    <cfRule type="cellIs" dxfId="796" priority="1524" operator="equal">
      <formula>"Catastrófico"</formula>
    </cfRule>
    <cfRule type="cellIs" dxfId="795" priority="1525" operator="equal">
      <formula>"Mayor"</formula>
    </cfRule>
    <cfRule type="cellIs" dxfId="794" priority="1526" operator="equal">
      <formula>"Moderado"</formula>
    </cfRule>
    <cfRule type="cellIs" dxfId="793" priority="1527" operator="equal">
      <formula>"Menor"</formula>
    </cfRule>
    <cfRule type="cellIs" dxfId="792" priority="1528" operator="equal">
      <formula>"Leve"</formula>
    </cfRule>
  </conditionalFormatting>
  <conditionalFormatting sqref="AE9">
    <cfRule type="cellIs" dxfId="791" priority="1520" operator="equal">
      <formula>"Extremo"</formula>
    </cfRule>
    <cfRule type="cellIs" dxfId="790" priority="1521" operator="equal">
      <formula>"Alto"</formula>
    </cfRule>
    <cfRule type="cellIs" dxfId="789" priority="1522" operator="equal">
      <formula>"Moderado"</formula>
    </cfRule>
    <cfRule type="cellIs" dxfId="788" priority="1523" operator="equal">
      <formula>"Bajo"</formula>
    </cfRule>
  </conditionalFormatting>
  <conditionalFormatting sqref="J11">
    <cfRule type="cellIs" dxfId="787" priority="1497" operator="equal">
      <formula>"Muy Alta"</formula>
    </cfRule>
    <cfRule type="cellIs" dxfId="786" priority="1498" operator="equal">
      <formula>"Alta"</formula>
    </cfRule>
    <cfRule type="cellIs" dxfId="785" priority="1499" operator="equal">
      <formula>"Media"</formula>
    </cfRule>
    <cfRule type="cellIs" dxfId="784" priority="1500" operator="equal">
      <formula>"Baja"</formula>
    </cfRule>
    <cfRule type="cellIs" dxfId="783" priority="1501" operator="equal">
      <formula>"Muy Baja"</formula>
    </cfRule>
  </conditionalFormatting>
  <conditionalFormatting sqref="P11">
    <cfRule type="cellIs" dxfId="782" priority="1493" operator="equal">
      <formula>"Extremo"</formula>
    </cfRule>
    <cfRule type="cellIs" dxfId="781" priority="1494" operator="equal">
      <formula>"Alto"</formula>
    </cfRule>
    <cfRule type="cellIs" dxfId="780" priority="1495" operator="equal">
      <formula>"Moderado"</formula>
    </cfRule>
    <cfRule type="cellIs" dxfId="779" priority="1496" operator="equal">
      <formula>"Bajo"</formula>
    </cfRule>
  </conditionalFormatting>
  <conditionalFormatting sqref="AA11">
    <cfRule type="cellIs" dxfId="778" priority="1488" operator="equal">
      <formula>"Muy Alta"</formula>
    </cfRule>
    <cfRule type="cellIs" dxfId="777" priority="1489" operator="equal">
      <formula>"Alta"</formula>
    </cfRule>
    <cfRule type="cellIs" dxfId="776" priority="1490" operator="equal">
      <formula>"Media"</formula>
    </cfRule>
    <cfRule type="cellIs" dxfId="775" priority="1491" operator="equal">
      <formula>"Baja"</formula>
    </cfRule>
    <cfRule type="cellIs" dxfId="774" priority="1492" operator="equal">
      <formula>"Muy Baja"</formula>
    </cfRule>
  </conditionalFormatting>
  <conditionalFormatting sqref="AC11">
    <cfRule type="cellIs" dxfId="773" priority="1483" operator="equal">
      <formula>"Catastrófico"</formula>
    </cfRule>
    <cfRule type="cellIs" dxfId="772" priority="1484" operator="equal">
      <formula>"Mayor"</formula>
    </cfRule>
    <cfRule type="cellIs" dxfId="771" priority="1485" operator="equal">
      <formula>"Moderado"</formula>
    </cfRule>
    <cfRule type="cellIs" dxfId="770" priority="1486" operator="equal">
      <formula>"Menor"</formula>
    </cfRule>
    <cfRule type="cellIs" dxfId="769" priority="1487" operator="equal">
      <formula>"Leve"</formula>
    </cfRule>
  </conditionalFormatting>
  <conditionalFormatting sqref="AE11">
    <cfRule type="cellIs" dxfId="768" priority="1479" operator="equal">
      <formula>"Extremo"</formula>
    </cfRule>
    <cfRule type="cellIs" dxfId="767" priority="1480" operator="equal">
      <formula>"Alto"</formula>
    </cfRule>
    <cfRule type="cellIs" dxfId="766" priority="1481" operator="equal">
      <formula>"Moderado"</formula>
    </cfRule>
    <cfRule type="cellIs" dxfId="765" priority="1482" operator="equal">
      <formula>"Bajo"</formula>
    </cfRule>
  </conditionalFormatting>
  <conditionalFormatting sqref="M9 M11">
    <cfRule type="containsText" dxfId="764" priority="1478" operator="containsText" text="❌">
      <formula>NOT(ISERROR(SEARCH("❌",M9)))</formula>
    </cfRule>
  </conditionalFormatting>
  <conditionalFormatting sqref="J52:J53">
    <cfRule type="cellIs" dxfId="763" priority="858" operator="equal">
      <formula>"Muy Alta"</formula>
    </cfRule>
    <cfRule type="cellIs" dxfId="762" priority="859" operator="equal">
      <formula>"Alta"</formula>
    </cfRule>
    <cfRule type="cellIs" dxfId="761" priority="860" operator="equal">
      <formula>"Media"</formula>
    </cfRule>
    <cfRule type="cellIs" dxfId="760" priority="861" operator="equal">
      <formula>"Baja"</formula>
    </cfRule>
    <cfRule type="cellIs" dxfId="759" priority="862" operator="equal">
      <formula>"Muy Baja"</formula>
    </cfRule>
  </conditionalFormatting>
  <conditionalFormatting sqref="N52:N55">
    <cfRule type="cellIs" dxfId="758" priority="853" operator="equal">
      <formula>"Catastrófico"</formula>
    </cfRule>
    <cfRule type="cellIs" dxfId="757" priority="854" operator="equal">
      <formula>"Mayor"</formula>
    </cfRule>
    <cfRule type="cellIs" dxfId="756" priority="855" operator="equal">
      <formula>"Moderado"</formula>
    </cfRule>
    <cfRule type="cellIs" dxfId="755" priority="856" operator="equal">
      <formula>"Menor"</formula>
    </cfRule>
    <cfRule type="cellIs" dxfId="754" priority="857" operator="equal">
      <formula>"Leve"</formula>
    </cfRule>
  </conditionalFormatting>
  <conditionalFormatting sqref="P52">
    <cfRule type="cellIs" dxfId="753" priority="849" operator="equal">
      <formula>"Extremo"</formula>
    </cfRule>
    <cfRule type="cellIs" dxfId="752" priority="850" operator="equal">
      <formula>"Alto"</formula>
    </cfRule>
    <cfRule type="cellIs" dxfId="751" priority="851" operator="equal">
      <formula>"Moderado"</formula>
    </cfRule>
    <cfRule type="cellIs" dxfId="750" priority="852" operator="equal">
      <formula>"Bajo"</formula>
    </cfRule>
  </conditionalFormatting>
  <conditionalFormatting sqref="AA52">
    <cfRule type="cellIs" dxfId="749" priority="844" operator="equal">
      <formula>"Muy Alta"</formula>
    </cfRule>
    <cfRule type="cellIs" dxfId="748" priority="845" operator="equal">
      <formula>"Alta"</formula>
    </cfRule>
    <cfRule type="cellIs" dxfId="747" priority="846" operator="equal">
      <formula>"Media"</formula>
    </cfRule>
    <cfRule type="cellIs" dxfId="746" priority="847" operator="equal">
      <formula>"Baja"</formula>
    </cfRule>
    <cfRule type="cellIs" dxfId="745" priority="848" operator="equal">
      <formula>"Muy Baja"</formula>
    </cfRule>
  </conditionalFormatting>
  <conditionalFormatting sqref="AC52">
    <cfRule type="cellIs" dxfId="744" priority="839" operator="equal">
      <formula>"Catastrófico"</formula>
    </cfRule>
    <cfRule type="cellIs" dxfId="743" priority="840" operator="equal">
      <formula>"Mayor"</formula>
    </cfRule>
    <cfRule type="cellIs" dxfId="742" priority="841" operator="equal">
      <formula>"Moderado"</formula>
    </cfRule>
    <cfRule type="cellIs" dxfId="741" priority="842" operator="equal">
      <formula>"Menor"</formula>
    </cfRule>
    <cfRule type="cellIs" dxfId="740" priority="843" operator="equal">
      <formula>"Leve"</formula>
    </cfRule>
  </conditionalFormatting>
  <conditionalFormatting sqref="AE52">
    <cfRule type="cellIs" dxfId="739" priority="835" operator="equal">
      <formula>"Extremo"</formula>
    </cfRule>
    <cfRule type="cellIs" dxfId="738" priority="836" operator="equal">
      <formula>"Alto"</formula>
    </cfRule>
    <cfRule type="cellIs" dxfId="737" priority="837" operator="equal">
      <formula>"Moderado"</formula>
    </cfRule>
    <cfRule type="cellIs" dxfId="736" priority="838" operator="equal">
      <formula>"Bajo"</formula>
    </cfRule>
  </conditionalFormatting>
  <conditionalFormatting sqref="P53">
    <cfRule type="cellIs" dxfId="735" priority="831" operator="equal">
      <formula>"Extremo"</formula>
    </cfRule>
    <cfRule type="cellIs" dxfId="734" priority="832" operator="equal">
      <formula>"Alto"</formula>
    </cfRule>
    <cfRule type="cellIs" dxfId="733" priority="833" operator="equal">
      <formula>"Moderado"</formula>
    </cfRule>
    <cfRule type="cellIs" dxfId="732" priority="834" operator="equal">
      <formula>"Bajo"</formula>
    </cfRule>
  </conditionalFormatting>
  <conditionalFormatting sqref="AA53">
    <cfRule type="cellIs" dxfId="731" priority="826" operator="equal">
      <formula>"Muy Alta"</formula>
    </cfRule>
    <cfRule type="cellIs" dxfId="730" priority="827" operator="equal">
      <formula>"Alta"</formula>
    </cfRule>
    <cfRule type="cellIs" dxfId="729" priority="828" operator="equal">
      <formula>"Media"</formula>
    </cfRule>
    <cfRule type="cellIs" dxfId="728" priority="829" operator="equal">
      <formula>"Baja"</formula>
    </cfRule>
    <cfRule type="cellIs" dxfId="727" priority="830" operator="equal">
      <formula>"Muy Baja"</formula>
    </cfRule>
  </conditionalFormatting>
  <conditionalFormatting sqref="AC53">
    <cfRule type="cellIs" dxfId="726" priority="821" operator="equal">
      <formula>"Catastrófico"</formula>
    </cfRule>
    <cfRule type="cellIs" dxfId="725" priority="822" operator="equal">
      <formula>"Mayor"</formula>
    </cfRule>
    <cfRule type="cellIs" dxfId="724" priority="823" operator="equal">
      <formula>"Moderado"</formula>
    </cfRule>
    <cfRule type="cellIs" dxfId="723" priority="824" operator="equal">
      <formula>"Menor"</formula>
    </cfRule>
    <cfRule type="cellIs" dxfId="722" priority="825" operator="equal">
      <formula>"Leve"</formula>
    </cfRule>
  </conditionalFormatting>
  <conditionalFormatting sqref="AE53">
    <cfRule type="cellIs" dxfId="721" priority="817" operator="equal">
      <formula>"Extremo"</formula>
    </cfRule>
    <cfRule type="cellIs" dxfId="720" priority="818" operator="equal">
      <formula>"Alto"</formula>
    </cfRule>
    <cfRule type="cellIs" dxfId="719" priority="819" operator="equal">
      <formula>"Moderado"</formula>
    </cfRule>
    <cfRule type="cellIs" dxfId="718" priority="820" operator="equal">
      <formula>"Bajo"</formula>
    </cfRule>
  </conditionalFormatting>
  <conditionalFormatting sqref="J54">
    <cfRule type="cellIs" dxfId="717" priority="812" operator="equal">
      <formula>"Muy Alta"</formula>
    </cfRule>
    <cfRule type="cellIs" dxfId="716" priority="813" operator="equal">
      <formula>"Alta"</formula>
    </cfRule>
    <cfRule type="cellIs" dxfId="715" priority="814" operator="equal">
      <formula>"Media"</formula>
    </cfRule>
    <cfRule type="cellIs" dxfId="714" priority="815" operator="equal">
      <formula>"Baja"</formula>
    </cfRule>
    <cfRule type="cellIs" dxfId="713" priority="816" operator="equal">
      <formula>"Muy Baja"</formula>
    </cfRule>
  </conditionalFormatting>
  <conditionalFormatting sqref="P54">
    <cfRule type="cellIs" dxfId="712" priority="808" operator="equal">
      <formula>"Extremo"</formula>
    </cfRule>
    <cfRule type="cellIs" dxfId="711" priority="809" operator="equal">
      <formula>"Alto"</formula>
    </cfRule>
    <cfRule type="cellIs" dxfId="710" priority="810" operator="equal">
      <formula>"Moderado"</formula>
    </cfRule>
    <cfRule type="cellIs" dxfId="709" priority="811" operator="equal">
      <formula>"Bajo"</formula>
    </cfRule>
  </conditionalFormatting>
  <conditionalFormatting sqref="AA54">
    <cfRule type="cellIs" dxfId="708" priority="803" operator="equal">
      <formula>"Muy Alta"</formula>
    </cfRule>
    <cfRule type="cellIs" dxfId="707" priority="804" operator="equal">
      <formula>"Alta"</formula>
    </cfRule>
    <cfRule type="cellIs" dxfId="706" priority="805" operator="equal">
      <formula>"Media"</formula>
    </cfRule>
    <cfRule type="cellIs" dxfId="705" priority="806" operator="equal">
      <formula>"Baja"</formula>
    </cfRule>
    <cfRule type="cellIs" dxfId="704" priority="807" operator="equal">
      <formula>"Muy Baja"</formula>
    </cfRule>
  </conditionalFormatting>
  <conditionalFormatting sqref="AC54">
    <cfRule type="cellIs" dxfId="703" priority="798" operator="equal">
      <formula>"Catastrófico"</formula>
    </cfRule>
    <cfRule type="cellIs" dxfId="702" priority="799" operator="equal">
      <formula>"Mayor"</formula>
    </cfRule>
    <cfRule type="cellIs" dxfId="701" priority="800" operator="equal">
      <formula>"Moderado"</formula>
    </cfRule>
    <cfRule type="cellIs" dxfId="700" priority="801" operator="equal">
      <formula>"Menor"</formula>
    </cfRule>
    <cfRule type="cellIs" dxfId="699" priority="802" operator="equal">
      <formula>"Leve"</formula>
    </cfRule>
  </conditionalFormatting>
  <conditionalFormatting sqref="AE54">
    <cfRule type="cellIs" dxfId="698" priority="794" operator="equal">
      <formula>"Extremo"</formula>
    </cfRule>
    <cfRule type="cellIs" dxfId="697" priority="795" operator="equal">
      <formula>"Alto"</formula>
    </cfRule>
    <cfRule type="cellIs" dxfId="696" priority="796" operator="equal">
      <formula>"Moderado"</formula>
    </cfRule>
    <cfRule type="cellIs" dxfId="695" priority="797" operator="equal">
      <formula>"Bajo"</formula>
    </cfRule>
  </conditionalFormatting>
  <conditionalFormatting sqref="J55">
    <cfRule type="cellIs" dxfId="694" priority="789" operator="equal">
      <formula>"Muy Alta"</formula>
    </cfRule>
    <cfRule type="cellIs" dxfId="693" priority="790" operator="equal">
      <formula>"Alta"</formula>
    </cfRule>
    <cfRule type="cellIs" dxfId="692" priority="791" operator="equal">
      <formula>"Media"</formula>
    </cfRule>
    <cfRule type="cellIs" dxfId="691" priority="792" operator="equal">
      <formula>"Baja"</formula>
    </cfRule>
    <cfRule type="cellIs" dxfId="690" priority="793" operator="equal">
      <formula>"Muy Baja"</formula>
    </cfRule>
  </conditionalFormatting>
  <conditionalFormatting sqref="P55">
    <cfRule type="cellIs" dxfId="689" priority="785" operator="equal">
      <formula>"Extremo"</formula>
    </cfRule>
    <cfRule type="cellIs" dxfId="688" priority="786" operator="equal">
      <formula>"Alto"</formula>
    </cfRule>
    <cfRule type="cellIs" dxfId="687" priority="787" operator="equal">
      <formula>"Moderado"</formula>
    </cfRule>
    <cfRule type="cellIs" dxfId="686" priority="788" operator="equal">
      <formula>"Bajo"</formula>
    </cfRule>
  </conditionalFormatting>
  <conditionalFormatting sqref="AA55">
    <cfRule type="cellIs" dxfId="685" priority="780" operator="equal">
      <formula>"Muy Alta"</formula>
    </cfRule>
    <cfRule type="cellIs" dxfId="684" priority="781" operator="equal">
      <formula>"Alta"</formula>
    </cfRule>
    <cfRule type="cellIs" dxfId="683" priority="782" operator="equal">
      <formula>"Media"</formula>
    </cfRule>
    <cfRule type="cellIs" dxfId="682" priority="783" operator="equal">
      <formula>"Baja"</formula>
    </cfRule>
    <cfRule type="cellIs" dxfId="681" priority="784" operator="equal">
      <formula>"Muy Baja"</formula>
    </cfRule>
  </conditionalFormatting>
  <conditionalFormatting sqref="AC55">
    <cfRule type="cellIs" dxfId="680" priority="775" operator="equal">
      <formula>"Catastrófico"</formula>
    </cfRule>
    <cfRule type="cellIs" dxfId="679" priority="776" operator="equal">
      <formula>"Mayor"</formula>
    </cfRule>
    <cfRule type="cellIs" dxfId="678" priority="777" operator="equal">
      <formula>"Moderado"</formula>
    </cfRule>
    <cfRule type="cellIs" dxfId="677" priority="778" operator="equal">
      <formula>"Menor"</formula>
    </cfRule>
    <cfRule type="cellIs" dxfId="676" priority="779" operator="equal">
      <formula>"Leve"</formula>
    </cfRule>
  </conditionalFormatting>
  <conditionalFormatting sqref="AE55">
    <cfRule type="cellIs" dxfId="675" priority="771" operator="equal">
      <formula>"Extremo"</formula>
    </cfRule>
    <cfRule type="cellIs" dxfId="674" priority="772" operator="equal">
      <formula>"Alto"</formula>
    </cfRule>
    <cfRule type="cellIs" dxfId="673" priority="773" operator="equal">
      <formula>"Moderado"</formula>
    </cfRule>
    <cfRule type="cellIs" dxfId="672" priority="774" operator="equal">
      <formula>"Bajo"</formula>
    </cfRule>
  </conditionalFormatting>
  <conditionalFormatting sqref="M52:M55">
    <cfRule type="containsText" dxfId="671" priority="770" operator="containsText" text="❌">
      <formula>NOT(ISERROR(SEARCH("❌",M52)))</formula>
    </cfRule>
  </conditionalFormatting>
  <conditionalFormatting sqref="J56:J57">
    <cfRule type="cellIs" dxfId="670" priority="765" operator="equal">
      <formula>"Muy Alta"</formula>
    </cfRule>
    <cfRule type="cellIs" dxfId="669" priority="766" operator="equal">
      <formula>"Alta"</formula>
    </cfRule>
    <cfRule type="cellIs" dxfId="668" priority="767" operator="equal">
      <formula>"Media"</formula>
    </cfRule>
    <cfRule type="cellIs" dxfId="667" priority="768" operator="equal">
      <formula>"Baja"</formula>
    </cfRule>
    <cfRule type="cellIs" dxfId="666" priority="769" operator="equal">
      <formula>"Muy Baja"</formula>
    </cfRule>
  </conditionalFormatting>
  <conditionalFormatting sqref="N56:N58">
    <cfRule type="cellIs" dxfId="665" priority="760" operator="equal">
      <formula>"Catastrófico"</formula>
    </cfRule>
    <cfRule type="cellIs" dxfId="664" priority="761" operator="equal">
      <formula>"Mayor"</formula>
    </cfRule>
    <cfRule type="cellIs" dxfId="663" priority="762" operator="equal">
      <formula>"Moderado"</formula>
    </cfRule>
    <cfRule type="cellIs" dxfId="662" priority="763" operator="equal">
      <formula>"Menor"</formula>
    </cfRule>
    <cfRule type="cellIs" dxfId="661" priority="764" operator="equal">
      <formula>"Leve"</formula>
    </cfRule>
  </conditionalFormatting>
  <conditionalFormatting sqref="P56">
    <cfRule type="cellIs" dxfId="660" priority="756" operator="equal">
      <formula>"Extremo"</formula>
    </cfRule>
    <cfRule type="cellIs" dxfId="659" priority="757" operator="equal">
      <formula>"Alto"</formula>
    </cfRule>
    <cfRule type="cellIs" dxfId="658" priority="758" operator="equal">
      <formula>"Moderado"</formula>
    </cfRule>
    <cfRule type="cellIs" dxfId="657" priority="759" operator="equal">
      <formula>"Bajo"</formula>
    </cfRule>
  </conditionalFormatting>
  <conditionalFormatting sqref="AA56">
    <cfRule type="cellIs" dxfId="656" priority="751" operator="equal">
      <formula>"Muy Alta"</formula>
    </cfRule>
    <cfRule type="cellIs" dxfId="655" priority="752" operator="equal">
      <formula>"Alta"</formula>
    </cfRule>
    <cfRule type="cellIs" dxfId="654" priority="753" operator="equal">
      <formula>"Media"</formula>
    </cfRule>
    <cfRule type="cellIs" dxfId="653" priority="754" operator="equal">
      <formula>"Baja"</formula>
    </cfRule>
    <cfRule type="cellIs" dxfId="652" priority="755" operator="equal">
      <formula>"Muy Baja"</formula>
    </cfRule>
  </conditionalFormatting>
  <conditionalFormatting sqref="AC56">
    <cfRule type="cellIs" dxfId="651" priority="746" operator="equal">
      <formula>"Catastrófico"</formula>
    </cfRule>
    <cfRule type="cellIs" dxfId="650" priority="747" operator="equal">
      <formula>"Mayor"</formula>
    </cfRule>
    <cfRule type="cellIs" dxfId="649" priority="748" operator="equal">
      <formula>"Moderado"</formula>
    </cfRule>
    <cfRule type="cellIs" dxfId="648" priority="749" operator="equal">
      <formula>"Menor"</formula>
    </cfRule>
    <cfRule type="cellIs" dxfId="647" priority="750" operator="equal">
      <formula>"Leve"</formula>
    </cfRule>
  </conditionalFormatting>
  <conditionalFormatting sqref="AE56">
    <cfRule type="cellIs" dxfId="646" priority="742" operator="equal">
      <formula>"Extremo"</formula>
    </cfRule>
    <cfRule type="cellIs" dxfId="645" priority="743" operator="equal">
      <formula>"Alto"</formula>
    </cfRule>
    <cfRule type="cellIs" dxfId="644" priority="744" operator="equal">
      <formula>"Moderado"</formula>
    </cfRule>
    <cfRule type="cellIs" dxfId="643" priority="745" operator="equal">
      <formula>"Bajo"</formula>
    </cfRule>
  </conditionalFormatting>
  <conditionalFormatting sqref="P57:P58">
    <cfRule type="cellIs" dxfId="642" priority="738" operator="equal">
      <formula>"Extremo"</formula>
    </cfRule>
    <cfRule type="cellIs" dxfId="641" priority="739" operator="equal">
      <formula>"Alto"</formula>
    </cfRule>
    <cfRule type="cellIs" dxfId="640" priority="740" operator="equal">
      <formula>"Moderado"</formula>
    </cfRule>
    <cfRule type="cellIs" dxfId="639" priority="741" operator="equal">
      <formula>"Bajo"</formula>
    </cfRule>
  </conditionalFormatting>
  <conditionalFormatting sqref="AA57">
    <cfRule type="cellIs" dxfId="638" priority="733" operator="equal">
      <formula>"Muy Alta"</formula>
    </cfRule>
    <cfRule type="cellIs" dxfId="637" priority="734" operator="equal">
      <formula>"Alta"</formula>
    </cfRule>
    <cfRule type="cellIs" dxfId="636" priority="735" operator="equal">
      <formula>"Media"</formula>
    </cfRule>
    <cfRule type="cellIs" dxfId="635" priority="736" operator="equal">
      <formula>"Baja"</formula>
    </cfRule>
    <cfRule type="cellIs" dxfId="634" priority="737" operator="equal">
      <formula>"Muy Baja"</formula>
    </cfRule>
  </conditionalFormatting>
  <conditionalFormatting sqref="AC57">
    <cfRule type="cellIs" dxfId="633" priority="728" operator="equal">
      <formula>"Catastrófico"</formula>
    </cfRule>
    <cfRule type="cellIs" dxfId="632" priority="729" operator="equal">
      <formula>"Mayor"</formula>
    </cfRule>
    <cfRule type="cellIs" dxfId="631" priority="730" operator="equal">
      <formula>"Moderado"</formula>
    </cfRule>
    <cfRule type="cellIs" dxfId="630" priority="731" operator="equal">
      <formula>"Menor"</formula>
    </cfRule>
    <cfRule type="cellIs" dxfId="629" priority="732" operator="equal">
      <formula>"Leve"</formula>
    </cfRule>
  </conditionalFormatting>
  <conditionalFormatting sqref="AE57">
    <cfRule type="cellIs" dxfId="628" priority="724" operator="equal">
      <formula>"Extremo"</formula>
    </cfRule>
    <cfRule type="cellIs" dxfId="627" priority="725" operator="equal">
      <formula>"Alto"</formula>
    </cfRule>
    <cfRule type="cellIs" dxfId="626" priority="726" operator="equal">
      <formula>"Moderado"</formula>
    </cfRule>
    <cfRule type="cellIs" dxfId="625" priority="727" operator="equal">
      <formula>"Bajo"</formula>
    </cfRule>
  </conditionalFormatting>
  <conditionalFormatting sqref="J58">
    <cfRule type="cellIs" dxfId="624" priority="719" operator="equal">
      <formula>"Muy Alta"</formula>
    </cfRule>
    <cfRule type="cellIs" dxfId="623" priority="720" operator="equal">
      <formula>"Alta"</formula>
    </cfRule>
    <cfRule type="cellIs" dxfId="622" priority="721" operator="equal">
      <formula>"Media"</formula>
    </cfRule>
    <cfRule type="cellIs" dxfId="621" priority="722" operator="equal">
      <formula>"Baja"</formula>
    </cfRule>
    <cfRule type="cellIs" dxfId="620" priority="723" operator="equal">
      <formula>"Muy Baja"</formula>
    </cfRule>
  </conditionalFormatting>
  <conditionalFormatting sqref="AA58">
    <cfRule type="cellIs" dxfId="619" priority="710" operator="equal">
      <formula>"Muy Alta"</formula>
    </cfRule>
    <cfRule type="cellIs" dxfId="618" priority="711" operator="equal">
      <formula>"Alta"</formula>
    </cfRule>
    <cfRule type="cellIs" dxfId="617" priority="712" operator="equal">
      <formula>"Media"</formula>
    </cfRule>
    <cfRule type="cellIs" dxfId="616" priority="713" operator="equal">
      <formula>"Baja"</formula>
    </cfRule>
    <cfRule type="cellIs" dxfId="615" priority="714" operator="equal">
      <formula>"Muy Baja"</formula>
    </cfRule>
  </conditionalFormatting>
  <conditionalFormatting sqref="AC58">
    <cfRule type="cellIs" dxfId="614" priority="705" operator="equal">
      <formula>"Catastrófico"</formula>
    </cfRule>
    <cfRule type="cellIs" dxfId="613" priority="706" operator="equal">
      <formula>"Mayor"</formula>
    </cfRule>
    <cfRule type="cellIs" dxfId="612" priority="707" operator="equal">
      <formula>"Moderado"</formula>
    </cfRule>
    <cfRule type="cellIs" dxfId="611" priority="708" operator="equal">
      <formula>"Menor"</formula>
    </cfRule>
    <cfRule type="cellIs" dxfId="610" priority="709" operator="equal">
      <formula>"Leve"</formula>
    </cfRule>
  </conditionalFormatting>
  <conditionalFormatting sqref="AE58">
    <cfRule type="cellIs" dxfId="609" priority="701" operator="equal">
      <formula>"Extremo"</formula>
    </cfRule>
    <cfRule type="cellIs" dxfId="608" priority="702" operator="equal">
      <formula>"Alto"</formula>
    </cfRule>
    <cfRule type="cellIs" dxfId="607" priority="703" operator="equal">
      <formula>"Moderado"</formula>
    </cfRule>
    <cfRule type="cellIs" dxfId="606" priority="704" operator="equal">
      <formula>"Bajo"</formula>
    </cfRule>
  </conditionalFormatting>
  <conditionalFormatting sqref="M56:M58">
    <cfRule type="containsText" dxfId="605" priority="700" operator="containsText" text="❌">
      <formula>NOT(ISERROR(SEARCH("❌",M56)))</formula>
    </cfRule>
  </conditionalFormatting>
  <conditionalFormatting sqref="N12">
    <cfRule type="cellIs" dxfId="604" priority="685" operator="equal">
      <formula>"Catastrófico"</formula>
    </cfRule>
    <cfRule type="cellIs" dxfId="603" priority="686" operator="equal">
      <formula>"Mayor"</formula>
    </cfRule>
    <cfRule type="cellIs" dxfId="602" priority="687" operator="equal">
      <formula>"Moderado"</formula>
    </cfRule>
    <cfRule type="cellIs" dxfId="601" priority="688" operator="equal">
      <formula>"Menor"</formula>
    </cfRule>
    <cfRule type="cellIs" dxfId="600" priority="689" operator="equal">
      <formula>"Leve"</formula>
    </cfRule>
  </conditionalFormatting>
  <conditionalFormatting sqref="J12">
    <cfRule type="cellIs" dxfId="599" priority="680" operator="equal">
      <formula>"Muy Alta"</formula>
    </cfRule>
    <cfRule type="cellIs" dxfId="598" priority="681" operator="equal">
      <formula>"Alta"</formula>
    </cfRule>
    <cfRule type="cellIs" dxfId="597" priority="682" operator="equal">
      <formula>"Media"</formula>
    </cfRule>
    <cfRule type="cellIs" dxfId="596" priority="683" operator="equal">
      <formula>"Baja"</formula>
    </cfRule>
    <cfRule type="cellIs" dxfId="595" priority="684" operator="equal">
      <formula>"Muy Baja"</formula>
    </cfRule>
  </conditionalFormatting>
  <conditionalFormatting sqref="P12">
    <cfRule type="cellIs" dxfId="594" priority="676" operator="equal">
      <formula>"Extremo"</formula>
    </cfRule>
    <cfRule type="cellIs" dxfId="593" priority="677" operator="equal">
      <formula>"Alto"</formula>
    </cfRule>
    <cfRule type="cellIs" dxfId="592" priority="678" operator="equal">
      <formula>"Moderado"</formula>
    </cfRule>
    <cfRule type="cellIs" dxfId="591" priority="679" operator="equal">
      <formula>"Bajo"</formula>
    </cfRule>
  </conditionalFormatting>
  <conditionalFormatting sqref="AA12">
    <cfRule type="cellIs" dxfId="590" priority="671" operator="equal">
      <formula>"Muy Alta"</formula>
    </cfRule>
    <cfRule type="cellIs" dxfId="589" priority="672" operator="equal">
      <formula>"Alta"</formula>
    </cfRule>
    <cfRule type="cellIs" dxfId="588" priority="673" operator="equal">
      <formula>"Media"</formula>
    </cfRule>
    <cfRule type="cellIs" dxfId="587" priority="674" operator="equal">
      <formula>"Baja"</formula>
    </cfRule>
    <cfRule type="cellIs" dxfId="586" priority="675" operator="equal">
      <formula>"Muy Baja"</formula>
    </cfRule>
  </conditionalFormatting>
  <conditionalFormatting sqref="AC12">
    <cfRule type="cellIs" dxfId="585" priority="666" operator="equal">
      <formula>"Catastrófico"</formula>
    </cfRule>
    <cfRule type="cellIs" dxfId="584" priority="667" operator="equal">
      <formula>"Mayor"</formula>
    </cfRule>
    <cfRule type="cellIs" dxfId="583" priority="668" operator="equal">
      <formula>"Moderado"</formula>
    </cfRule>
    <cfRule type="cellIs" dxfId="582" priority="669" operator="equal">
      <formula>"Menor"</formula>
    </cfRule>
    <cfRule type="cellIs" dxfId="581" priority="670" operator="equal">
      <formula>"Leve"</formula>
    </cfRule>
  </conditionalFormatting>
  <conditionalFormatting sqref="AE12">
    <cfRule type="cellIs" dxfId="580" priority="662" operator="equal">
      <formula>"Extremo"</formula>
    </cfRule>
    <cfRule type="cellIs" dxfId="579" priority="663" operator="equal">
      <formula>"Alto"</formula>
    </cfRule>
    <cfRule type="cellIs" dxfId="578" priority="664" operator="equal">
      <formula>"Moderado"</formula>
    </cfRule>
    <cfRule type="cellIs" dxfId="577" priority="665" operator="equal">
      <formula>"Bajo"</formula>
    </cfRule>
  </conditionalFormatting>
  <conditionalFormatting sqref="M12">
    <cfRule type="containsText" dxfId="576" priority="661" operator="containsText" text="❌">
      <formula>NOT(ISERROR(SEARCH("❌",M12)))</formula>
    </cfRule>
  </conditionalFormatting>
  <conditionalFormatting sqref="J7">
    <cfRule type="cellIs" dxfId="575" priority="656" operator="equal">
      <formula>"Muy Alta"</formula>
    </cfRule>
    <cfRule type="cellIs" dxfId="574" priority="657" operator="equal">
      <formula>"Alta"</formula>
    </cfRule>
    <cfRule type="cellIs" dxfId="573" priority="658" operator="equal">
      <formula>"Media"</formula>
    </cfRule>
    <cfRule type="cellIs" dxfId="572" priority="659" operator="equal">
      <formula>"Baja"</formula>
    </cfRule>
    <cfRule type="cellIs" dxfId="571" priority="660" operator="equal">
      <formula>"Muy Baja"</formula>
    </cfRule>
  </conditionalFormatting>
  <conditionalFormatting sqref="N7">
    <cfRule type="cellIs" dxfId="570" priority="651" operator="equal">
      <formula>"Catastrófico"</formula>
    </cfRule>
    <cfRule type="cellIs" dxfId="569" priority="652" operator="equal">
      <formula>"Mayor"</formula>
    </cfRule>
    <cfRule type="cellIs" dxfId="568" priority="653" operator="equal">
      <formula>"Moderado"</formula>
    </cfRule>
    <cfRule type="cellIs" dxfId="567" priority="654" operator="equal">
      <formula>"Menor"</formula>
    </cfRule>
    <cfRule type="cellIs" dxfId="566" priority="655" operator="equal">
      <formula>"Leve"</formula>
    </cfRule>
  </conditionalFormatting>
  <conditionalFormatting sqref="P7">
    <cfRule type="cellIs" dxfId="565" priority="647" operator="equal">
      <formula>"Extremo"</formula>
    </cfRule>
    <cfRule type="cellIs" dxfId="564" priority="648" operator="equal">
      <formula>"Alto"</formula>
    </cfRule>
    <cfRule type="cellIs" dxfId="563" priority="649" operator="equal">
      <formula>"Moderado"</formula>
    </cfRule>
    <cfRule type="cellIs" dxfId="562" priority="650" operator="equal">
      <formula>"Bajo"</formula>
    </cfRule>
  </conditionalFormatting>
  <conditionalFormatting sqref="AA7">
    <cfRule type="cellIs" dxfId="561" priority="642" operator="equal">
      <formula>"Muy Alta"</formula>
    </cfRule>
    <cfRule type="cellIs" dxfId="560" priority="643" operator="equal">
      <formula>"Alta"</formula>
    </cfRule>
    <cfRule type="cellIs" dxfId="559" priority="644" operator="equal">
      <formula>"Media"</formula>
    </cfRule>
    <cfRule type="cellIs" dxfId="558" priority="645" operator="equal">
      <formula>"Baja"</formula>
    </cfRule>
    <cfRule type="cellIs" dxfId="557" priority="646" operator="equal">
      <formula>"Muy Baja"</formula>
    </cfRule>
  </conditionalFormatting>
  <conditionalFormatting sqref="AC7">
    <cfRule type="cellIs" dxfId="556" priority="637" operator="equal">
      <formula>"Catastrófico"</formula>
    </cfRule>
    <cfRule type="cellIs" dxfId="555" priority="638" operator="equal">
      <formula>"Mayor"</formula>
    </cfRule>
    <cfRule type="cellIs" dxfId="554" priority="639" operator="equal">
      <formula>"Moderado"</formula>
    </cfRule>
    <cfRule type="cellIs" dxfId="553" priority="640" operator="equal">
      <formula>"Menor"</formula>
    </cfRule>
    <cfRule type="cellIs" dxfId="552" priority="641" operator="equal">
      <formula>"Leve"</formula>
    </cfRule>
  </conditionalFormatting>
  <conditionalFormatting sqref="AE7">
    <cfRule type="cellIs" dxfId="551" priority="633" operator="equal">
      <formula>"Extremo"</formula>
    </cfRule>
    <cfRule type="cellIs" dxfId="550" priority="634" operator="equal">
      <formula>"Alto"</formula>
    </cfRule>
    <cfRule type="cellIs" dxfId="549" priority="635" operator="equal">
      <formula>"Moderado"</formula>
    </cfRule>
    <cfRule type="cellIs" dxfId="548" priority="636" operator="equal">
      <formula>"Bajo"</formula>
    </cfRule>
  </conditionalFormatting>
  <conditionalFormatting sqref="M7">
    <cfRule type="containsText" dxfId="547" priority="632" operator="containsText" text="❌">
      <formula>NOT(ISERROR(SEARCH("❌",M7)))</formula>
    </cfRule>
  </conditionalFormatting>
  <conditionalFormatting sqref="J10">
    <cfRule type="cellIs" dxfId="546" priority="627" operator="equal">
      <formula>"Muy Alta"</formula>
    </cfRule>
    <cfRule type="cellIs" dxfId="545" priority="628" operator="equal">
      <formula>"Alta"</formula>
    </cfRule>
    <cfRule type="cellIs" dxfId="544" priority="629" operator="equal">
      <formula>"Media"</formula>
    </cfRule>
    <cfRule type="cellIs" dxfId="543" priority="630" operator="equal">
      <formula>"Baja"</formula>
    </cfRule>
    <cfRule type="cellIs" dxfId="542" priority="631" operator="equal">
      <formula>"Muy Baja"</formula>
    </cfRule>
  </conditionalFormatting>
  <conditionalFormatting sqref="N10">
    <cfRule type="cellIs" dxfId="541" priority="622" operator="equal">
      <formula>"Catastrófico"</formula>
    </cfRule>
    <cfRule type="cellIs" dxfId="540" priority="623" operator="equal">
      <formula>"Mayor"</formula>
    </cfRule>
    <cfRule type="cellIs" dxfId="539" priority="624" operator="equal">
      <formula>"Moderado"</formula>
    </cfRule>
    <cfRule type="cellIs" dxfId="538" priority="625" operator="equal">
      <formula>"Menor"</formula>
    </cfRule>
    <cfRule type="cellIs" dxfId="537" priority="626" operator="equal">
      <formula>"Leve"</formula>
    </cfRule>
  </conditionalFormatting>
  <conditionalFormatting sqref="P10">
    <cfRule type="cellIs" dxfId="536" priority="618" operator="equal">
      <formula>"Extremo"</formula>
    </cfRule>
    <cfRule type="cellIs" dxfId="535" priority="619" operator="equal">
      <formula>"Alto"</formula>
    </cfRule>
    <cfRule type="cellIs" dxfId="534" priority="620" operator="equal">
      <formula>"Moderado"</formula>
    </cfRule>
    <cfRule type="cellIs" dxfId="533" priority="621" operator="equal">
      <formula>"Bajo"</formula>
    </cfRule>
  </conditionalFormatting>
  <conditionalFormatting sqref="AA10">
    <cfRule type="cellIs" dxfId="532" priority="613" operator="equal">
      <formula>"Muy Alta"</formula>
    </cfRule>
    <cfRule type="cellIs" dxfId="531" priority="614" operator="equal">
      <formula>"Alta"</formula>
    </cfRule>
    <cfRule type="cellIs" dxfId="530" priority="615" operator="equal">
      <formula>"Media"</formula>
    </cfRule>
    <cfRule type="cellIs" dxfId="529" priority="616" operator="equal">
      <formula>"Baja"</formula>
    </cfRule>
    <cfRule type="cellIs" dxfId="528" priority="617" operator="equal">
      <formula>"Muy Baja"</formula>
    </cfRule>
  </conditionalFormatting>
  <conditionalFormatting sqref="AC10">
    <cfRule type="cellIs" dxfId="527" priority="608" operator="equal">
      <formula>"Catastrófico"</formula>
    </cfRule>
    <cfRule type="cellIs" dxfId="526" priority="609" operator="equal">
      <formula>"Mayor"</formula>
    </cfRule>
    <cfRule type="cellIs" dxfId="525" priority="610" operator="equal">
      <formula>"Moderado"</formula>
    </cfRule>
    <cfRule type="cellIs" dxfId="524" priority="611" operator="equal">
      <formula>"Menor"</formula>
    </cfRule>
    <cfRule type="cellIs" dxfId="523" priority="612" operator="equal">
      <formula>"Leve"</formula>
    </cfRule>
  </conditionalFormatting>
  <conditionalFormatting sqref="AE10">
    <cfRule type="cellIs" dxfId="522" priority="604" operator="equal">
      <formula>"Extremo"</formula>
    </cfRule>
    <cfRule type="cellIs" dxfId="521" priority="605" operator="equal">
      <formula>"Alto"</formula>
    </cfRule>
    <cfRule type="cellIs" dxfId="520" priority="606" operator="equal">
      <formula>"Moderado"</formula>
    </cfRule>
    <cfRule type="cellIs" dxfId="519" priority="607" operator="equal">
      <formula>"Bajo"</formula>
    </cfRule>
  </conditionalFormatting>
  <conditionalFormatting sqref="M10">
    <cfRule type="containsText" dxfId="518" priority="603" operator="containsText" text="❌">
      <formula>NOT(ISERROR(SEARCH("❌",M10)))</formula>
    </cfRule>
  </conditionalFormatting>
  <conditionalFormatting sqref="J13">
    <cfRule type="cellIs" dxfId="517" priority="598" operator="equal">
      <formula>"Muy Alta"</formula>
    </cfRule>
    <cfRule type="cellIs" dxfId="516" priority="599" operator="equal">
      <formula>"Alta"</formula>
    </cfRule>
    <cfRule type="cellIs" dxfId="515" priority="600" operator="equal">
      <formula>"Media"</formula>
    </cfRule>
    <cfRule type="cellIs" dxfId="514" priority="601" operator="equal">
      <formula>"Baja"</formula>
    </cfRule>
    <cfRule type="cellIs" dxfId="513" priority="602" operator="equal">
      <formula>"Muy Baja"</formula>
    </cfRule>
  </conditionalFormatting>
  <conditionalFormatting sqref="N13">
    <cfRule type="cellIs" dxfId="512" priority="593" operator="equal">
      <formula>"Catastrófico"</formula>
    </cfRule>
    <cfRule type="cellIs" dxfId="511" priority="594" operator="equal">
      <formula>"Mayor"</formula>
    </cfRule>
    <cfRule type="cellIs" dxfId="510" priority="595" operator="equal">
      <formula>"Moderado"</formula>
    </cfRule>
    <cfRule type="cellIs" dxfId="509" priority="596" operator="equal">
      <formula>"Menor"</formula>
    </cfRule>
    <cfRule type="cellIs" dxfId="508" priority="597" operator="equal">
      <formula>"Leve"</formula>
    </cfRule>
  </conditionalFormatting>
  <conditionalFormatting sqref="P13">
    <cfRule type="cellIs" dxfId="507" priority="589" operator="equal">
      <formula>"Extremo"</formula>
    </cfRule>
    <cfRule type="cellIs" dxfId="506" priority="590" operator="equal">
      <formula>"Alto"</formula>
    </cfRule>
    <cfRule type="cellIs" dxfId="505" priority="591" operator="equal">
      <formula>"Moderado"</formula>
    </cfRule>
    <cfRule type="cellIs" dxfId="504" priority="592" operator="equal">
      <formula>"Bajo"</formula>
    </cfRule>
  </conditionalFormatting>
  <conditionalFormatting sqref="AA13">
    <cfRule type="cellIs" dxfId="503" priority="584" operator="equal">
      <formula>"Muy Alta"</formula>
    </cfRule>
    <cfRule type="cellIs" dxfId="502" priority="585" operator="equal">
      <formula>"Alta"</formula>
    </cfRule>
    <cfRule type="cellIs" dxfId="501" priority="586" operator="equal">
      <formula>"Media"</formula>
    </cfRule>
    <cfRule type="cellIs" dxfId="500" priority="587" operator="equal">
      <formula>"Baja"</formula>
    </cfRule>
    <cfRule type="cellIs" dxfId="499" priority="588" operator="equal">
      <formula>"Muy Baja"</formula>
    </cfRule>
  </conditionalFormatting>
  <conditionalFormatting sqref="AC13">
    <cfRule type="cellIs" dxfId="498" priority="579" operator="equal">
      <formula>"Catastrófico"</formula>
    </cfRule>
    <cfRule type="cellIs" dxfId="497" priority="580" operator="equal">
      <formula>"Mayor"</formula>
    </cfRule>
    <cfRule type="cellIs" dxfId="496" priority="581" operator="equal">
      <formula>"Moderado"</formula>
    </cfRule>
    <cfRule type="cellIs" dxfId="495" priority="582" operator="equal">
      <formula>"Menor"</formula>
    </cfRule>
    <cfRule type="cellIs" dxfId="494" priority="583" operator="equal">
      <formula>"Leve"</formula>
    </cfRule>
  </conditionalFormatting>
  <conditionalFormatting sqref="AE13">
    <cfRule type="cellIs" dxfId="493" priority="575" operator="equal">
      <formula>"Extremo"</formula>
    </cfRule>
    <cfRule type="cellIs" dxfId="492" priority="576" operator="equal">
      <formula>"Alto"</formula>
    </cfRule>
    <cfRule type="cellIs" dxfId="491" priority="577" operator="equal">
      <formula>"Moderado"</formula>
    </cfRule>
    <cfRule type="cellIs" dxfId="490" priority="578" operator="equal">
      <formula>"Bajo"</formula>
    </cfRule>
  </conditionalFormatting>
  <conditionalFormatting sqref="M13:M14">
    <cfRule type="containsText" dxfId="489" priority="574" operator="containsText" text="❌">
      <formula>NOT(ISERROR(SEARCH("❌",M13)))</formula>
    </cfRule>
  </conditionalFormatting>
  <conditionalFormatting sqref="J15">
    <cfRule type="cellIs" dxfId="488" priority="569" operator="equal">
      <formula>"Muy Alta"</formula>
    </cfRule>
    <cfRule type="cellIs" dxfId="487" priority="570" operator="equal">
      <formula>"Alta"</formula>
    </cfRule>
    <cfRule type="cellIs" dxfId="486" priority="571" operator="equal">
      <formula>"Media"</formula>
    </cfRule>
    <cfRule type="cellIs" dxfId="485" priority="572" operator="equal">
      <formula>"Baja"</formula>
    </cfRule>
    <cfRule type="cellIs" dxfId="484" priority="573" operator="equal">
      <formula>"Muy Baja"</formula>
    </cfRule>
  </conditionalFormatting>
  <conditionalFormatting sqref="N15">
    <cfRule type="cellIs" dxfId="483" priority="564" operator="equal">
      <formula>"Catastrófico"</formula>
    </cfRule>
    <cfRule type="cellIs" dxfId="482" priority="565" operator="equal">
      <formula>"Mayor"</formula>
    </cfRule>
    <cfRule type="cellIs" dxfId="481" priority="566" operator="equal">
      <formula>"Moderado"</formula>
    </cfRule>
    <cfRule type="cellIs" dxfId="480" priority="567" operator="equal">
      <formula>"Menor"</formula>
    </cfRule>
    <cfRule type="cellIs" dxfId="479" priority="568" operator="equal">
      <formula>"Leve"</formula>
    </cfRule>
  </conditionalFormatting>
  <conditionalFormatting sqref="P15">
    <cfRule type="cellIs" dxfId="478" priority="560" operator="equal">
      <formula>"Extremo"</formula>
    </cfRule>
    <cfRule type="cellIs" dxfId="477" priority="561" operator="equal">
      <formula>"Alto"</formula>
    </cfRule>
    <cfRule type="cellIs" dxfId="476" priority="562" operator="equal">
      <formula>"Moderado"</formula>
    </cfRule>
    <cfRule type="cellIs" dxfId="475" priority="563" operator="equal">
      <formula>"Bajo"</formula>
    </cfRule>
  </conditionalFormatting>
  <conditionalFormatting sqref="AA16">
    <cfRule type="cellIs" dxfId="474" priority="555" operator="equal">
      <formula>"Muy Alta"</formula>
    </cfRule>
    <cfRule type="cellIs" dxfId="473" priority="556" operator="equal">
      <formula>"Alta"</formula>
    </cfRule>
    <cfRule type="cellIs" dxfId="472" priority="557" operator="equal">
      <formula>"Media"</formula>
    </cfRule>
    <cfRule type="cellIs" dxfId="471" priority="558" operator="equal">
      <formula>"Baja"</formula>
    </cfRule>
    <cfRule type="cellIs" dxfId="470" priority="559" operator="equal">
      <formula>"Muy Baja"</formula>
    </cfRule>
  </conditionalFormatting>
  <conditionalFormatting sqref="AC16">
    <cfRule type="cellIs" dxfId="469" priority="550" operator="equal">
      <formula>"Catastrófico"</formula>
    </cfRule>
    <cfRule type="cellIs" dxfId="468" priority="551" operator="equal">
      <formula>"Mayor"</formula>
    </cfRule>
    <cfRule type="cellIs" dxfId="467" priority="552" operator="equal">
      <formula>"Moderado"</formula>
    </cfRule>
    <cfRule type="cellIs" dxfId="466" priority="553" operator="equal">
      <formula>"Menor"</formula>
    </cfRule>
    <cfRule type="cellIs" dxfId="465" priority="554" operator="equal">
      <formula>"Leve"</formula>
    </cfRule>
  </conditionalFormatting>
  <conditionalFormatting sqref="AE16">
    <cfRule type="cellIs" dxfId="464" priority="546" operator="equal">
      <formula>"Extremo"</formula>
    </cfRule>
    <cfRule type="cellIs" dxfId="463" priority="547" operator="equal">
      <formula>"Alto"</formula>
    </cfRule>
    <cfRule type="cellIs" dxfId="462" priority="548" operator="equal">
      <formula>"Moderado"</formula>
    </cfRule>
    <cfRule type="cellIs" dxfId="461" priority="549" operator="equal">
      <formula>"Bajo"</formula>
    </cfRule>
  </conditionalFormatting>
  <conditionalFormatting sqref="M15">
    <cfRule type="containsText" dxfId="460" priority="545" operator="containsText" text="❌">
      <formula>NOT(ISERROR(SEARCH("❌",M15)))</formula>
    </cfRule>
  </conditionalFormatting>
  <conditionalFormatting sqref="AA15">
    <cfRule type="cellIs" dxfId="459" priority="540" operator="equal">
      <formula>"Muy Alta"</formula>
    </cfRule>
    <cfRule type="cellIs" dxfId="458" priority="541" operator="equal">
      <formula>"Alta"</formula>
    </cfRule>
    <cfRule type="cellIs" dxfId="457" priority="542" operator="equal">
      <formula>"Media"</formula>
    </cfRule>
    <cfRule type="cellIs" dxfId="456" priority="543" operator="equal">
      <formula>"Baja"</formula>
    </cfRule>
    <cfRule type="cellIs" dxfId="455" priority="544" operator="equal">
      <formula>"Muy Baja"</formula>
    </cfRule>
  </conditionalFormatting>
  <conditionalFormatting sqref="AC15">
    <cfRule type="cellIs" dxfId="454" priority="535" operator="equal">
      <formula>"Catastrófico"</formula>
    </cfRule>
    <cfRule type="cellIs" dxfId="453" priority="536" operator="equal">
      <formula>"Mayor"</formula>
    </cfRule>
    <cfRule type="cellIs" dxfId="452" priority="537" operator="equal">
      <formula>"Moderado"</formula>
    </cfRule>
    <cfRule type="cellIs" dxfId="451" priority="538" operator="equal">
      <formula>"Menor"</formula>
    </cfRule>
    <cfRule type="cellIs" dxfId="450" priority="539" operator="equal">
      <formula>"Leve"</formula>
    </cfRule>
  </conditionalFormatting>
  <conditionalFormatting sqref="AE15">
    <cfRule type="cellIs" dxfId="449" priority="531" operator="equal">
      <formula>"Extremo"</formula>
    </cfRule>
    <cfRule type="cellIs" dxfId="448" priority="532" operator="equal">
      <formula>"Alto"</formula>
    </cfRule>
    <cfRule type="cellIs" dxfId="447" priority="533" operator="equal">
      <formula>"Moderado"</formula>
    </cfRule>
    <cfRule type="cellIs" dxfId="446" priority="534" operator="equal">
      <formula>"Bajo"</formula>
    </cfRule>
  </conditionalFormatting>
  <conditionalFormatting sqref="J17">
    <cfRule type="cellIs" dxfId="445" priority="526" operator="equal">
      <formula>"Muy Alta"</formula>
    </cfRule>
    <cfRule type="cellIs" dxfId="444" priority="527" operator="equal">
      <formula>"Alta"</formula>
    </cfRule>
    <cfRule type="cellIs" dxfId="443" priority="528" operator="equal">
      <formula>"Media"</formula>
    </cfRule>
    <cfRule type="cellIs" dxfId="442" priority="529" operator="equal">
      <formula>"Baja"</formula>
    </cfRule>
    <cfRule type="cellIs" dxfId="441" priority="530" operator="equal">
      <formula>"Muy Baja"</formula>
    </cfRule>
  </conditionalFormatting>
  <conditionalFormatting sqref="N17">
    <cfRule type="cellIs" dxfId="440" priority="521" operator="equal">
      <formula>"Catastrófico"</formula>
    </cfRule>
    <cfRule type="cellIs" dxfId="439" priority="522" operator="equal">
      <formula>"Mayor"</formula>
    </cfRule>
    <cfRule type="cellIs" dxfId="438" priority="523" operator="equal">
      <formula>"Moderado"</formula>
    </cfRule>
    <cfRule type="cellIs" dxfId="437" priority="524" operator="equal">
      <formula>"Menor"</formula>
    </cfRule>
    <cfRule type="cellIs" dxfId="436" priority="525" operator="equal">
      <formula>"Leve"</formula>
    </cfRule>
  </conditionalFormatting>
  <conditionalFormatting sqref="P17">
    <cfRule type="cellIs" dxfId="435" priority="517" operator="equal">
      <formula>"Extremo"</formula>
    </cfRule>
    <cfRule type="cellIs" dxfId="434" priority="518" operator="equal">
      <formula>"Alto"</formula>
    </cfRule>
    <cfRule type="cellIs" dxfId="433" priority="519" operator="equal">
      <formula>"Moderado"</formula>
    </cfRule>
    <cfRule type="cellIs" dxfId="432" priority="520" operator="equal">
      <formula>"Bajo"</formula>
    </cfRule>
  </conditionalFormatting>
  <conditionalFormatting sqref="AA17">
    <cfRule type="cellIs" dxfId="431" priority="512" operator="equal">
      <formula>"Muy Alta"</formula>
    </cfRule>
    <cfRule type="cellIs" dxfId="430" priority="513" operator="equal">
      <formula>"Alta"</formula>
    </cfRule>
    <cfRule type="cellIs" dxfId="429" priority="514" operator="equal">
      <formula>"Media"</formula>
    </cfRule>
    <cfRule type="cellIs" dxfId="428" priority="515" operator="equal">
      <formula>"Baja"</formula>
    </cfRule>
    <cfRule type="cellIs" dxfId="427" priority="516" operator="equal">
      <formula>"Muy Baja"</formula>
    </cfRule>
  </conditionalFormatting>
  <conditionalFormatting sqref="AC17">
    <cfRule type="cellIs" dxfId="426" priority="507" operator="equal">
      <formula>"Catastrófico"</formula>
    </cfRule>
    <cfRule type="cellIs" dxfId="425" priority="508" operator="equal">
      <formula>"Mayor"</formula>
    </cfRule>
    <cfRule type="cellIs" dxfId="424" priority="509" operator="equal">
      <formula>"Moderado"</formula>
    </cfRule>
    <cfRule type="cellIs" dxfId="423" priority="510" operator="equal">
      <formula>"Menor"</formula>
    </cfRule>
    <cfRule type="cellIs" dxfId="422" priority="511" operator="equal">
      <formula>"Leve"</formula>
    </cfRule>
  </conditionalFormatting>
  <conditionalFormatting sqref="AE17">
    <cfRule type="cellIs" dxfId="421" priority="503" operator="equal">
      <formula>"Extremo"</formula>
    </cfRule>
    <cfRule type="cellIs" dxfId="420" priority="504" operator="equal">
      <formula>"Alto"</formula>
    </cfRule>
    <cfRule type="cellIs" dxfId="419" priority="505" operator="equal">
      <formula>"Moderado"</formula>
    </cfRule>
    <cfRule type="cellIs" dxfId="418" priority="506" operator="equal">
      <formula>"Bajo"</formula>
    </cfRule>
  </conditionalFormatting>
  <conditionalFormatting sqref="M17">
    <cfRule type="containsText" dxfId="417" priority="502" operator="containsText" text="❌">
      <formula>NOT(ISERROR(SEARCH("❌",M17)))</formula>
    </cfRule>
  </conditionalFormatting>
  <conditionalFormatting sqref="M18:M20">
    <cfRule type="containsText" dxfId="416" priority="501" operator="containsText" text="❌">
      <formula>NOT(ISERROR(SEARCH("❌",M18)))</formula>
    </cfRule>
  </conditionalFormatting>
  <conditionalFormatting sqref="J18:J19">
    <cfRule type="cellIs" dxfId="415" priority="496" operator="equal">
      <formula>"Muy Alta"</formula>
    </cfRule>
    <cfRule type="cellIs" dxfId="414" priority="497" operator="equal">
      <formula>"Alta"</formula>
    </cfRule>
    <cfRule type="cellIs" dxfId="413" priority="498" operator="equal">
      <formula>"Media"</formula>
    </cfRule>
    <cfRule type="cellIs" dxfId="412" priority="499" operator="equal">
      <formula>"Baja"</formula>
    </cfRule>
    <cfRule type="cellIs" dxfId="411" priority="500" operator="equal">
      <formula>"Muy Baja"</formula>
    </cfRule>
  </conditionalFormatting>
  <conditionalFormatting sqref="N18:N20">
    <cfRule type="cellIs" dxfId="410" priority="491" operator="equal">
      <formula>"Catastrófico"</formula>
    </cfRule>
    <cfRule type="cellIs" dxfId="409" priority="492" operator="equal">
      <formula>"Mayor"</formula>
    </cfRule>
    <cfRule type="cellIs" dxfId="408" priority="493" operator="equal">
      <formula>"Moderado"</formula>
    </cfRule>
    <cfRule type="cellIs" dxfId="407" priority="494" operator="equal">
      <formula>"Menor"</formula>
    </cfRule>
    <cfRule type="cellIs" dxfId="406" priority="495" operator="equal">
      <formula>"Leve"</formula>
    </cfRule>
  </conditionalFormatting>
  <conditionalFormatting sqref="P18">
    <cfRule type="cellIs" dxfId="405" priority="487" operator="equal">
      <formula>"Extremo"</formula>
    </cfRule>
    <cfRule type="cellIs" dxfId="404" priority="488" operator="equal">
      <formula>"Alto"</formula>
    </cfRule>
    <cfRule type="cellIs" dxfId="403" priority="489" operator="equal">
      <formula>"Moderado"</formula>
    </cfRule>
    <cfRule type="cellIs" dxfId="402" priority="490" operator="equal">
      <formula>"Bajo"</formula>
    </cfRule>
  </conditionalFormatting>
  <conditionalFormatting sqref="AA18">
    <cfRule type="cellIs" dxfId="401" priority="482" operator="equal">
      <formula>"Muy Alta"</formula>
    </cfRule>
    <cfRule type="cellIs" dxfId="400" priority="483" operator="equal">
      <formula>"Alta"</formula>
    </cfRule>
    <cfRule type="cellIs" dxfId="399" priority="484" operator="equal">
      <formula>"Media"</formula>
    </cfRule>
    <cfRule type="cellIs" dxfId="398" priority="485" operator="equal">
      <formula>"Baja"</formula>
    </cfRule>
    <cfRule type="cellIs" dxfId="397" priority="486" operator="equal">
      <formula>"Muy Baja"</formula>
    </cfRule>
  </conditionalFormatting>
  <conditionalFormatting sqref="AC18">
    <cfRule type="cellIs" dxfId="396" priority="477" operator="equal">
      <formula>"Catastrófico"</formula>
    </cfRule>
    <cfRule type="cellIs" dxfId="395" priority="478" operator="equal">
      <formula>"Mayor"</formula>
    </cfRule>
    <cfRule type="cellIs" dxfId="394" priority="479" operator="equal">
      <formula>"Moderado"</formula>
    </cfRule>
    <cfRule type="cellIs" dxfId="393" priority="480" operator="equal">
      <formula>"Menor"</formula>
    </cfRule>
    <cfRule type="cellIs" dxfId="392" priority="481" operator="equal">
      <formula>"Leve"</formula>
    </cfRule>
  </conditionalFormatting>
  <conditionalFormatting sqref="AE18">
    <cfRule type="cellIs" dxfId="391" priority="473" operator="equal">
      <formula>"Extremo"</formula>
    </cfRule>
    <cfRule type="cellIs" dxfId="390" priority="474" operator="equal">
      <formula>"Alto"</formula>
    </cfRule>
    <cfRule type="cellIs" dxfId="389" priority="475" operator="equal">
      <formula>"Moderado"</formula>
    </cfRule>
    <cfRule type="cellIs" dxfId="388" priority="476" operator="equal">
      <formula>"Bajo"</formula>
    </cfRule>
  </conditionalFormatting>
  <conditionalFormatting sqref="P19">
    <cfRule type="cellIs" dxfId="387" priority="469" operator="equal">
      <formula>"Extremo"</formula>
    </cfRule>
    <cfRule type="cellIs" dxfId="386" priority="470" operator="equal">
      <formula>"Alto"</formula>
    </cfRule>
    <cfRule type="cellIs" dxfId="385" priority="471" operator="equal">
      <formula>"Moderado"</formula>
    </cfRule>
    <cfRule type="cellIs" dxfId="384" priority="472" operator="equal">
      <formula>"Bajo"</formula>
    </cfRule>
  </conditionalFormatting>
  <conditionalFormatting sqref="AA19">
    <cfRule type="cellIs" dxfId="383" priority="464" operator="equal">
      <formula>"Muy Alta"</formula>
    </cfRule>
    <cfRule type="cellIs" dxfId="382" priority="465" operator="equal">
      <formula>"Alta"</formula>
    </cfRule>
    <cfRule type="cellIs" dxfId="381" priority="466" operator="equal">
      <formula>"Media"</formula>
    </cfRule>
    <cfRule type="cellIs" dxfId="380" priority="467" operator="equal">
      <formula>"Baja"</formula>
    </cfRule>
    <cfRule type="cellIs" dxfId="379" priority="468" operator="equal">
      <formula>"Muy Baja"</formula>
    </cfRule>
  </conditionalFormatting>
  <conditionalFormatting sqref="AC19">
    <cfRule type="cellIs" dxfId="378" priority="459" operator="equal">
      <formula>"Catastrófico"</formula>
    </cfRule>
    <cfRule type="cellIs" dxfId="377" priority="460" operator="equal">
      <formula>"Mayor"</formula>
    </cfRule>
    <cfRule type="cellIs" dxfId="376" priority="461" operator="equal">
      <formula>"Moderado"</formula>
    </cfRule>
    <cfRule type="cellIs" dxfId="375" priority="462" operator="equal">
      <formula>"Menor"</formula>
    </cfRule>
    <cfRule type="cellIs" dxfId="374" priority="463" operator="equal">
      <formula>"Leve"</formula>
    </cfRule>
  </conditionalFormatting>
  <conditionalFormatting sqref="AE19">
    <cfRule type="cellIs" dxfId="373" priority="455" operator="equal">
      <formula>"Extremo"</formula>
    </cfRule>
    <cfRule type="cellIs" dxfId="372" priority="456" operator="equal">
      <formula>"Alto"</formula>
    </cfRule>
    <cfRule type="cellIs" dxfId="371" priority="457" operator="equal">
      <formula>"Moderado"</formula>
    </cfRule>
    <cfRule type="cellIs" dxfId="370" priority="458" operator="equal">
      <formula>"Bajo"</formula>
    </cfRule>
  </conditionalFormatting>
  <conditionalFormatting sqref="J20">
    <cfRule type="cellIs" dxfId="369" priority="450" operator="equal">
      <formula>"Muy Alta"</formula>
    </cfRule>
    <cfRule type="cellIs" dxfId="368" priority="451" operator="equal">
      <formula>"Alta"</formula>
    </cfRule>
    <cfRule type="cellIs" dxfId="367" priority="452" operator="equal">
      <formula>"Media"</formula>
    </cfRule>
    <cfRule type="cellIs" dxfId="366" priority="453" operator="equal">
      <formula>"Baja"</formula>
    </cfRule>
    <cfRule type="cellIs" dxfId="365" priority="454" operator="equal">
      <formula>"Muy Baja"</formula>
    </cfRule>
  </conditionalFormatting>
  <conditionalFormatting sqref="P20">
    <cfRule type="cellIs" dxfId="364" priority="446" operator="equal">
      <formula>"Extremo"</formula>
    </cfRule>
    <cfRule type="cellIs" dxfId="363" priority="447" operator="equal">
      <formula>"Alto"</formula>
    </cfRule>
    <cfRule type="cellIs" dxfId="362" priority="448" operator="equal">
      <formula>"Moderado"</formula>
    </cfRule>
    <cfRule type="cellIs" dxfId="361" priority="449" operator="equal">
      <formula>"Bajo"</formula>
    </cfRule>
  </conditionalFormatting>
  <conditionalFormatting sqref="AA20">
    <cfRule type="cellIs" dxfId="360" priority="441" operator="equal">
      <formula>"Muy Alta"</formula>
    </cfRule>
    <cfRule type="cellIs" dxfId="359" priority="442" operator="equal">
      <formula>"Alta"</formula>
    </cfRule>
    <cfRule type="cellIs" dxfId="358" priority="443" operator="equal">
      <formula>"Media"</formula>
    </cfRule>
    <cfRule type="cellIs" dxfId="357" priority="444" operator="equal">
      <formula>"Baja"</formula>
    </cfRule>
    <cfRule type="cellIs" dxfId="356" priority="445" operator="equal">
      <formula>"Muy Baja"</formula>
    </cfRule>
  </conditionalFormatting>
  <conditionalFormatting sqref="AC20">
    <cfRule type="cellIs" dxfId="355" priority="436" operator="equal">
      <formula>"Catastrófico"</formula>
    </cfRule>
    <cfRule type="cellIs" dxfId="354" priority="437" operator="equal">
      <formula>"Mayor"</formula>
    </cfRule>
    <cfRule type="cellIs" dxfId="353" priority="438" operator="equal">
      <formula>"Moderado"</formula>
    </cfRule>
    <cfRule type="cellIs" dxfId="352" priority="439" operator="equal">
      <formula>"Menor"</formula>
    </cfRule>
    <cfRule type="cellIs" dxfId="351" priority="440" operator="equal">
      <formula>"Leve"</formula>
    </cfRule>
  </conditionalFormatting>
  <conditionalFormatting sqref="AE20">
    <cfRule type="cellIs" dxfId="350" priority="432" operator="equal">
      <formula>"Extremo"</formula>
    </cfRule>
    <cfRule type="cellIs" dxfId="349" priority="433" operator="equal">
      <formula>"Alto"</formula>
    </cfRule>
    <cfRule type="cellIs" dxfId="348" priority="434" operator="equal">
      <formula>"Moderado"</formula>
    </cfRule>
    <cfRule type="cellIs" dxfId="347" priority="435" operator="equal">
      <formula>"Bajo"</formula>
    </cfRule>
  </conditionalFormatting>
  <conditionalFormatting sqref="R20">
    <cfRule type="containsText" dxfId="346" priority="428" operator="containsText" text="EXTREMA">
      <formula>NOT(ISERROR(SEARCH("EXTREMA",R20)))</formula>
    </cfRule>
    <cfRule type="containsText" dxfId="345" priority="429" operator="containsText" text="ALTA">
      <formula>NOT(ISERROR(SEARCH("ALTA",R20)))</formula>
    </cfRule>
    <cfRule type="containsText" dxfId="344" priority="430" operator="containsText" text="MODERADA">
      <formula>NOT(ISERROR(SEARCH("MODERADA",R20)))</formula>
    </cfRule>
    <cfRule type="containsText" dxfId="343" priority="431" operator="containsText" text="BAJA">
      <formula>NOT(ISERROR(SEARCH("BAJA",R20)))</formula>
    </cfRule>
  </conditionalFormatting>
  <conditionalFormatting sqref="M21:M24">
    <cfRule type="containsText" dxfId="342" priority="413" operator="containsText" text="❌">
      <formula>NOT(ISERROR(SEARCH("❌",M21)))</formula>
    </cfRule>
  </conditionalFormatting>
  <conditionalFormatting sqref="AA21">
    <cfRule type="cellIs" dxfId="341" priority="408" operator="equal">
      <formula>"Muy Alta"</formula>
    </cfRule>
    <cfRule type="cellIs" dxfId="340" priority="409" operator="equal">
      <formula>"Alta"</formula>
    </cfRule>
    <cfRule type="cellIs" dxfId="339" priority="410" operator="equal">
      <formula>"Media"</formula>
    </cfRule>
    <cfRule type="cellIs" dxfId="338" priority="411" operator="equal">
      <formula>"Baja"</formula>
    </cfRule>
    <cfRule type="cellIs" dxfId="337" priority="412" operator="equal">
      <formula>"Muy Baja"</formula>
    </cfRule>
  </conditionalFormatting>
  <conditionalFormatting sqref="AC21">
    <cfRule type="cellIs" dxfId="336" priority="403" operator="equal">
      <formula>"Catastrófico"</formula>
    </cfRule>
    <cfRule type="cellIs" dxfId="335" priority="404" operator="equal">
      <formula>"Mayor"</formula>
    </cfRule>
    <cfRule type="cellIs" dxfId="334" priority="405" operator="equal">
      <formula>"Moderado"</formula>
    </cfRule>
    <cfRule type="cellIs" dxfId="333" priority="406" operator="equal">
      <formula>"Menor"</formula>
    </cfRule>
    <cfRule type="cellIs" dxfId="332" priority="407" operator="equal">
      <formula>"Leve"</formula>
    </cfRule>
  </conditionalFormatting>
  <conditionalFormatting sqref="AE21">
    <cfRule type="cellIs" dxfId="331" priority="399" operator="equal">
      <formula>"Extremo"</formula>
    </cfRule>
    <cfRule type="cellIs" dxfId="330" priority="400" operator="equal">
      <formula>"Alto"</formula>
    </cfRule>
    <cfRule type="cellIs" dxfId="329" priority="401" operator="equal">
      <formula>"Moderado"</formula>
    </cfRule>
    <cfRule type="cellIs" dxfId="328" priority="402" operator="equal">
      <formula>"Bajo"</formula>
    </cfRule>
  </conditionalFormatting>
  <conditionalFormatting sqref="J22">
    <cfRule type="cellIs" dxfId="327" priority="394" operator="equal">
      <formula>"Muy Alta"</formula>
    </cfRule>
    <cfRule type="cellIs" dxfId="326" priority="395" operator="equal">
      <formula>"Alta"</formula>
    </cfRule>
    <cfRule type="cellIs" dxfId="325" priority="396" operator="equal">
      <formula>"Media"</formula>
    </cfRule>
    <cfRule type="cellIs" dxfId="324" priority="397" operator="equal">
      <formula>"Baja"</formula>
    </cfRule>
    <cfRule type="cellIs" dxfId="323" priority="398" operator="equal">
      <formula>"Muy Baja"</formula>
    </cfRule>
  </conditionalFormatting>
  <conditionalFormatting sqref="N22">
    <cfRule type="cellIs" dxfId="322" priority="389" operator="equal">
      <formula>"Catastrófico"</formula>
    </cfRule>
    <cfRule type="cellIs" dxfId="321" priority="390" operator="equal">
      <formula>"Mayor"</formula>
    </cfRule>
    <cfRule type="cellIs" dxfId="320" priority="391" operator="equal">
      <formula>"Moderado"</formula>
    </cfRule>
    <cfRule type="cellIs" dxfId="319" priority="392" operator="equal">
      <formula>"Menor"</formula>
    </cfRule>
    <cfRule type="cellIs" dxfId="318" priority="393" operator="equal">
      <formula>"Leve"</formula>
    </cfRule>
  </conditionalFormatting>
  <conditionalFormatting sqref="P22">
    <cfRule type="cellIs" dxfId="317" priority="385" operator="equal">
      <formula>"Extremo"</formula>
    </cfRule>
    <cfRule type="cellIs" dxfId="316" priority="386" operator="equal">
      <formula>"Alto"</formula>
    </cfRule>
    <cfRule type="cellIs" dxfId="315" priority="387" operator="equal">
      <formula>"Moderado"</formula>
    </cfRule>
    <cfRule type="cellIs" dxfId="314" priority="388" operator="equal">
      <formula>"Bajo"</formula>
    </cfRule>
  </conditionalFormatting>
  <conditionalFormatting sqref="N23">
    <cfRule type="cellIs" dxfId="313" priority="380" operator="equal">
      <formula>"Catastrófico"</formula>
    </cfRule>
    <cfRule type="cellIs" dxfId="312" priority="381" operator="equal">
      <formula>"Mayor"</formula>
    </cfRule>
    <cfRule type="cellIs" dxfId="311" priority="382" operator="equal">
      <formula>"Moderado"</formula>
    </cfRule>
    <cfRule type="cellIs" dxfId="310" priority="383" operator="equal">
      <formula>"Menor"</formula>
    </cfRule>
    <cfRule type="cellIs" dxfId="309" priority="384" operator="equal">
      <formula>"Leve"</formula>
    </cfRule>
  </conditionalFormatting>
  <conditionalFormatting sqref="J23">
    <cfRule type="cellIs" dxfId="308" priority="375" operator="equal">
      <formula>"Muy Alta"</formula>
    </cfRule>
    <cfRule type="cellIs" dxfId="307" priority="376" operator="equal">
      <formula>"Alta"</formula>
    </cfRule>
    <cfRule type="cellIs" dxfId="306" priority="377" operator="equal">
      <formula>"Media"</formula>
    </cfRule>
    <cfRule type="cellIs" dxfId="305" priority="378" operator="equal">
      <formula>"Baja"</formula>
    </cfRule>
    <cfRule type="cellIs" dxfId="304" priority="379" operator="equal">
      <formula>"Muy Baja"</formula>
    </cfRule>
  </conditionalFormatting>
  <conditionalFormatting sqref="P23">
    <cfRule type="cellIs" dxfId="303" priority="371" operator="equal">
      <formula>"Extremo"</formula>
    </cfRule>
    <cfRule type="cellIs" dxfId="302" priority="372" operator="equal">
      <formula>"Alto"</formula>
    </cfRule>
    <cfRule type="cellIs" dxfId="301" priority="373" operator="equal">
      <formula>"Moderado"</formula>
    </cfRule>
    <cfRule type="cellIs" dxfId="300" priority="374" operator="equal">
      <formula>"Bajo"</formula>
    </cfRule>
  </conditionalFormatting>
  <conditionalFormatting sqref="N24">
    <cfRule type="cellIs" dxfId="299" priority="366" operator="equal">
      <formula>"Catastrófico"</formula>
    </cfRule>
    <cfRule type="cellIs" dxfId="298" priority="367" operator="equal">
      <formula>"Mayor"</formula>
    </cfRule>
    <cfRule type="cellIs" dxfId="297" priority="368" operator="equal">
      <formula>"Moderado"</formula>
    </cfRule>
    <cfRule type="cellIs" dxfId="296" priority="369" operator="equal">
      <formula>"Menor"</formula>
    </cfRule>
    <cfRule type="cellIs" dxfId="295" priority="370" operator="equal">
      <formula>"Leve"</formula>
    </cfRule>
  </conditionalFormatting>
  <conditionalFormatting sqref="J24">
    <cfRule type="cellIs" dxfId="294" priority="361" operator="equal">
      <formula>"Muy Alta"</formula>
    </cfRule>
    <cfRule type="cellIs" dxfId="293" priority="362" operator="equal">
      <formula>"Alta"</formula>
    </cfRule>
    <cfRule type="cellIs" dxfId="292" priority="363" operator="equal">
      <formula>"Media"</formula>
    </cfRule>
    <cfRule type="cellIs" dxfId="291" priority="364" operator="equal">
      <formula>"Baja"</formula>
    </cfRule>
    <cfRule type="cellIs" dxfId="290" priority="365" operator="equal">
      <formula>"Muy Baja"</formula>
    </cfRule>
  </conditionalFormatting>
  <conditionalFormatting sqref="P24">
    <cfRule type="cellIs" dxfId="289" priority="357" operator="equal">
      <formula>"Extremo"</formula>
    </cfRule>
    <cfRule type="cellIs" dxfId="288" priority="358" operator="equal">
      <formula>"Alto"</formula>
    </cfRule>
    <cfRule type="cellIs" dxfId="287" priority="359" operator="equal">
      <formula>"Moderado"</formula>
    </cfRule>
    <cfRule type="cellIs" dxfId="286" priority="360" operator="equal">
      <formula>"Bajo"</formula>
    </cfRule>
  </conditionalFormatting>
  <conditionalFormatting sqref="J21 AA22:AA24">
    <cfRule type="cellIs" dxfId="285" priority="423" operator="equal">
      <formula>"Muy Alta"</formula>
    </cfRule>
    <cfRule type="cellIs" dxfId="284" priority="424" operator="equal">
      <formula>"Alta"</formula>
    </cfRule>
    <cfRule type="cellIs" dxfId="283" priority="425" operator="equal">
      <formula>"Media"</formula>
    </cfRule>
    <cfRule type="cellIs" dxfId="282" priority="426" operator="equal">
      <formula>"Baja"</formula>
    </cfRule>
    <cfRule type="cellIs" dxfId="281" priority="427" operator="equal">
      <formula>"Muy Baja"</formula>
    </cfRule>
  </conditionalFormatting>
  <conditionalFormatting sqref="N21 AC22:AC24">
    <cfRule type="cellIs" dxfId="280" priority="418" operator="equal">
      <formula>"Catastrófico"</formula>
    </cfRule>
    <cfRule type="cellIs" dxfId="279" priority="419" operator="equal">
      <formula>"Mayor"</formula>
    </cfRule>
    <cfRule type="cellIs" dxfId="278" priority="420" operator="equal">
      <formula>"Moderado"</formula>
    </cfRule>
    <cfRule type="cellIs" dxfId="277" priority="421" operator="equal">
      <formula>"Menor"</formula>
    </cfRule>
    <cfRule type="cellIs" dxfId="276" priority="422" operator="equal">
      <formula>"Leve"</formula>
    </cfRule>
  </conditionalFormatting>
  <conditionalFormatting sqref="P21 AE22:AE24">
    <cfRule type="cellIs" dxfId="275" priority="414" operator="equal">
      <formula>"Extremo"</formula>
    </cfRule>
    <cfRule type="cellIs" dxfId="274" priority="415" operator="equal">
      <formula>"Alto"</formula>
    </cfRule>
    <cfRule type="cellIs" dxfId="273" priority="416" operator="equal">
      <formula>"Moderado"</formula>
    </cfRule>
    <cfRule type="cellIs" dxfId="272" priority="417" operator="equal">
      <formula>"Bajo"</formula>
    </cfRule>
  </conditionalFormatting>
  <conditionalFormatting sqref="J25">
    <cfRule type="cellIs" dxfId="271" priority="352" operator="equal">
      <formula>"Muy Alta"</formula>
    </cfRule>
    <cfRule type="cellIs" dxfId="270" priority="353" operator="equal">
      <formula>"Alta"</formula>
    </cfRule>
    <cfRule type="cellIs" dxfId="269" priority="354" operator="equal">
      <formula>"Media"</formula>
    </cfRule>
    <cfRule type="cellIs" dxfId="268" priority="355" operator="equal">
      <formula>"Baja"</formula>
    </cfRule>
    <cfRule type="cellIs" dxfId="267" priority="356" operator="equal">
      <formula>"Muy Baja"</formula>
    </cfRule>
  </conditionalFormatting>
  <conditionalFormatting sqref="N25">
    <cfRule type="cellIs" dxfId="266" priority="347" operator="equal">
      <formula>"Catastrófico"</formula>
    </cfRule>
    <cfRule type="cellIs" dxfId="265" priority="348" operator="equal">
      <formula>"Mayor"</formula>
    </cfRule>
    <cfRule type="cellIs" dxfId="264" priority="349" operator="equal">
      <formula>"Moderado"</formula>
    </cfRule>
    <cfRule type="cellIs" dxfId="263" priority="350" operator="equal">
      <formula>"Menor"</formula>
    </cfRule>
    <cfRule type="cellIs" dxfId="262" priority="351" operator="equal">
      <formula>"Leve"</formula>
    </cfRule>
  </conditionalFormatting>
  <conditionalFormatting sqref="P25">
    <cfRule type="cellIs" dxfId="261" priority="343" operator="equal">
      <formula>"Extremo"</formula>
    </cfRule>
    <cfRule type="cellIs" dxfId="260" priority="344" operator="equal">
      <formula>"Alto"</formula>
    </cfRule>
    <cfRule type="cellIs" dxfId="259" priority="345" operator="equal">
      <formula>"Moderado"</formula>
    </cfRule>
    <cfRule type="cellIs" dxfId="258" priority="346" operator="equal">
      <formula>"Bajo"</formula>
    </cfRule>
  </conditionalFormatting>
  <conditionalFormatting sqref="AA25:AA26">
    <cfRule type="cellIs" dxfId="257" priority="338" operator="equal">
      <formula>"Muy Alta"</formula>
    </cfRule>
    <cfRule type="cellIs" dxfId="256" priority="339" operator="equal">
      <formula>"Alta"</formula>
    </cfRule>
    <cfRule type="cellIs" dxfId="255" priority="340" operator="equal">
      <formula>"Media"</formula>
    </cfRule>
    <cfRule type="cellIs" dxfId="254" priority="341" operator="equal">
      <formula>"Baja"</formula>
    </cfRule>
    <cfRule type="cellIs" dxfId="253" priority="342" operator="equal">
      <formula>"Muy Baja"</formula>
    </cfRule>
  </conditionalFormatting>
  <conditionalFormatting sqref="AC25:AC26">
    <cfRule type="cellIs" dxfId="252" priority="333" operator="equal">
      <formula>"Catastrófico"</formula>
    </cfRule>
    <cfRule type="cellIs" dxfId="251" priority="334" operator="equal">
      <formula>"Mayor"</formula>
    </cfRule>
    <cfRule type="cellIs" dxfId="250" priority="335" operator="equal">
      <formula>"Moderado"</formula>
    </cfRule>
    <cfRule type="cellIs" dxfId="249" priority="336" operator="equal">
      <formula>"Menor"</formula>
    </cfRule>
    <cfRule type="cellIs" dxfId="248" priority="337" operator="equal">
      <formula>"Leve"</formula>
    </cfRule>
  </conditionalFormatting>
  <conditionalFormatting sqref="AE25:AE26">
    <cfRule type="cellIs" dxfId="247" priority="329" operator="equal">
      <formula>"Extremo"</formula>
    </cfRule>
    <cfRule type="cellIs" dxfId="246" priority="330" operator="equal">
      <formula>"Alto"</formula>
    </cfRule>
    <cfRule type="cellIs" dxfId="245" priority="331" operator="equal">
      <formula>"Moderado"</formula>
    </cfRule>
    <cfRule type="cellIs" dxfId="244" priority="332" operator="equal">
      <formula>"Bajo"</formula>
    </cfRule>
  </conditionalFormatting>
  <conditionalFormatting sqref="M25:M26">
    <cfRule type="containsText" dxfId="243" priority="328" operator="containsText" text="❌">
      <formula>NOT(ISERROR(SEARCH("❌",M25)))</formula>
    </cfRule>
  </conditionalFormatting>
  <conditionalFormatting sqref="J27:J30 J32">
    <cfRule type="cellIs" dxfId="242" priority="323" operator="equal">
      <formula>"Muy Alta"</formula>
    </cfRule>
    <cfRule type="cellIs" dxfId="241" priority="324" operator="equal">
      <formula>"Alta"</formula>
    </cfRule>
    <cfRule type="cellIs" dxfId="240" priority="325" operator="equal">
      <formula>"Media"</formula>
    </cfRule>
    <cfRule type="cellIs" dxfId="239" priority="326" operator="equal">
      <formula>"Baja"</formula>
    </cfRule>
    <cfRule type="cellIs" dxfId="238" priority="327" operator="equal">
      <formula>"Muy Baja"</formula>
    </cfRule>
  </conditionalFormatting>
  <conditionalFormatting sqref="N27:N30 N32:N34">
    <cfRule type="cellIs" dxfId="237" priority="318" operator="equal">
      <formula>"Catastrófico"</formula>
    </cfRule>
    <cfRule type="cellIs" dxfId="236" priority="319" operator="equal">
      <formula>"Mayor"</formula>
    </cfRule>
    <cfRule type="cellIs" dxfId="235" priority="320" operator="equal">
      <formula>"Moderado"</formula>
    </cfRule>
    <cfRule type="cellIs" dxfId="234" priority="321" operator="equal">
      <formula>"Menor"</formula>
    </cfRule>
    <cfRule type="cellIs" dxfId="233" priority="322" operator="equal">
      <formula>"Leve"</formula>
    </cfRule>
  </conditionalFormatting>
  <conditionalFormatting sqref="P27:P30">
    <cfRule type="cellIs" dxfId="232" priority="314" operator="equal">
      <formula>"Extremo"</formula>
    </cfRule>
    <cfRule type="cellIs" dxfId="231" priority="315" operator="equal">
      <formula>"Alto"</formula>
    </cfRule>
    <cfRule type="cellIs" dxfId="230" priority="316" operator="equal">
      <formula>"Moderado"</formula>
    </cfRule>
    <cfRule type="cellIs" dxfId="229" priority="317" operator="equal">
      <formula>"Bajo"</formula>
    </cfRule>
  </conditionalFormatting>
  <conditionalFormatting sqref="AA27:AA34">
    <cfRule type="cellIs" dxfId="228" priority="309" operator="equal">
      <formula>"Muy Alta"</formula>
    </cfRule>
    <cfRule type="cellIs" dxfId="227" priority="310" operator="equal">
      <formula>"Alta"</formula>
    </cfRule>
    <cfRule type="cellIs" dxfId="226" priority="311" operator="equal">
      <formula>"Media"</formula>
    </cfRule>
    <cfRule type="cellIs" dxfId="225" priority="312" operator="equal">
      <formula>"Baja"</formula>
    </cfRule>
    <cfRule type="cellIs" dxfId="224" priority="313" operator="equal">
      <formula>"Muy Baja"</formula>
    </cfRule>
  </conditionalFormatting>
  <conditionalFormatting sqref="AC27:AC34">
    <cfRule type="cellIs" dxfId="223" priority="304" operator="equal">
      <formula>"Catastrófico"</formula>
    </cfRule>
    <cfRule type="cellIs" dxfId="222" priority="305" operator="equal">
      <formula>"Mayor"</formula>
    </cfRule>
    <cfRule type="cellIs" dxfId="221" priority="306" operator="equal">
      <formula>"Moderado"</formula>
    </cfRule>
    <cfRule type="cellIs" dxfId="220" priority="307" operator="equal">
      <formula>"Menor"</formula>
    </cfRule>
    <cfRule type="cellIs" dxfId="219" priority="308" operator="equal">
      <formula>"Leve"</formula>
    </cfRule>
  </conditionalFormatting>
  <conditionalFormatting sqref="AE27:AE34">
    <cfRule type="cellIs" dxfId="218" priority="300" operator="equal">
      <formula>"Extremo"</formula>
    </cfRule>
    <cfRule type="cellIs" dxfId="217" priority="301" operator="equal">
      <formula>"Alto"</formula>
    </cfRule>
    <cfRule type="cellIs" dxfId="216" priority="302" operator="equal">
      <formula>"Moderado"</formula>
    </cfRule>
    <cfRule type="cellIs" dxfId="215" priority="303" operator="equal">
      <formula>"Bajo"</formula>
    </cfRule>
  </conditionalFormatting>
  <conditionalFormatting sqref="P32">
    <cfRule type="cellIs" dxfId="214" priority="296" operator="equal">
      <formula>"Extremo"</formula>
    </cfRule>
    <cfRule type="cellIs" dxfId="213" priority="297" operator="equal">
      <formula>"Alto"</formula>
    </cfRule>
    <cfRule type="cellIs" dxfId="212" priority="298" operator="equal">
      <formula>"Moderado"</formula>
    </cfRule>
    <cfRule type="cellIs" dxfId="211" priority="299" operator="equal">
      <formula>"Bajo"</formula>
    </cfRule>
  </conditionalFormatting>
  <conditionalFormatting sqref="J33:J34">
    <cfRule type="cellIs" dxfId="210" priority="291" operator="equal">
      <formula>"Muy Alta"</formula>
    </cfRule>
    <cfRule type="cellIs" dxfId="209" priority="292" operator="equal">
      <formula>"Alta"</formula>
    </cfRule>
    <cfRule type="cellIs" dxfId="208" priority="293" operator="equal">
      <formula>"Media"</formula>
    </cfRule>
    <cfRule type="cellIs" dxfId="207" priority="294" operator="equal">
      <formula>"Baja"</formula>
    </cfRule>
    <cfRule type="cellIs" dxfId="206" priority="295" operator="equal">
      <formula>"Muy Baja"</formula>
    </cfRule>
  </conditionalFormatting>
  <conditionalFormatting sqref="P33:P34">
    <cfRule type="cellIs" dxfId="205" priority="287" operator="equal">
      <formula>"Extremo"</formula>
    </cfRule>
    <cfRule type="cellIs" dxfId="204" priority="288" operator="equal">
      <formula>"Alto"</formula>
    </cfRule>
    <cfRule type="cellIs" dxfId="203" priority="289" operator="equal">
      <formula>"Moderado"</formula>
    </cfRule>
    <cfRule type="cellIs" dxfId="202" priority="290" operator="equal">
      <formula>"Bajo"</formula>
    </cfRule>
  </conditionalFormatting>
  <conditionalFormatting sqref="M27:M34">
    <cfRule type="containsText" dxfId="201" priority="286" operator="containsText" text="❌">
      <formula>NOT(ISERROR(SEARCH("❌",M27)))</formula>
    </cfRule>
  </conditionalFormatting>
  <conditionalFormatting sqref="R29:R30">
    <cfRule type="containsText" dxfId="200" priority="282" operator="containsText" text="EXTREMA">
      <formula>NOT(ISERROR(SEARCH("EXTREMA",R29)))</formula>
    </cfRule>
    <cfRule type="containsText" dxfId="199" priority="283" operator="containsText" text="ALTA">
      <formula>NOT(ISERROR(SEARCH("ALTA",R29)))</formula>
    </cfRule>
    <cfRule type="containsText" dxfId="198" priority="284" operator="containsText" text="MODERADA">
      <formula>NOT(ISERROR(SEARCH("MODERADA",R29)))</formula>
    </cfRule>
    <cfRule type="containsText" dxfId="197" priority="285" operator="containsText" text="BAJA">
      <formula>NOT(ISERROR(SEARCH("BAJA",R29)))</formula>
    </cfRule>
  </conditionalFormatting>
  <conditionalFormatting sqref="R27:R28">
    <cfRule type="containsText" dxfId="196" priority="278" operator="containsText" text="EXTREMA">
      <formula>NOT(ISERROR(SEARCH("EXTREMA",R27)))</formula>
    </cfRule>
    <cfRule type="containsText" dxfId="195" priority="279" operator="containsText" text="ALTA">
      <formula>NOT(ISERROR(SEARCH("ALTA",R27)))</formula>
    </cfRule>
    <cfRule type="containsText" dxfId="194" priority="280" operator="containsText" text="MODERADA">
      <formula>NOT(ISERROR(SEARCH("MODERADA",R27)))</formula>
    </cfRule>
    <cfRule type="containsText" dxfId="193" priority="281" operator="containsText" text="BAJA">
      <formula>NOT(ISERROR(SEARCH("BAJA",R27)))</formula>
    </cfRule>
  </conditionalFormatting>
  <conditionalFormatting sqref="J35">
    <cfRule type="cellIs" dxfId="192" priority="273" operator="equal">
      <formula>"Muy Alta"</formula>
    </cfRule>
    <cfRule type="cellIs" dxfId="191" priority="274" operator="equal">
      <formula>"Alta"</formula>
    </cfRule>
    <cfRule type="cellIs" dxfId="190" priority="275" operator="equal">
      <formula>"Media"</formula>
    </cfRule>
    <cfRule type="cellIs" dxfId="189" priority="276" operator="equal">
      <formula>"Baja"</formula>
    </cfRule>
    <cfRule type="cellIs" dxfId="188" priority="277" operator="equal">
      <formula>"Muy Baja"</formula>
    </cfRule>
  </conditionalFormatting>
  <conditionalFormatting sqref="N35">
    <cfRule type="cellIs" dxfId="187" priority="268" operator="equal">
      <formula>"Catastrófico"</formula>
    </cfRule>
    <cfRule type="cellIs" dxfId="186" priority="269" operator="equal">
      <formula>"Mayor"</formula>
    </cfRule>
    <cfRule type="cellIs" dxfId="185" priority="270" operator="equal">
      <formula>"Moderado"</formula>
    </cfRule>
    <cfRule type="cellIs" dxfId="184" priority="271" operator="equal">
      <formula>"Menor"</formula>
    </cfRule>
    <cfRule type="cellIs" dxfId="183" priority="272" operator="equal">
      <formula>"Leve"</formula>
    </cfRule>
  </conditionalFormatting>
  <conditionalFormatting sqref="P35">
    <cfRule type="cellIs" dxfId="182" priority="264" operator="equal">
      <formula>"Extremo"</formula>
    </cfRule>
    <cfRule type="cellIs" dxfId="181" priority="265" operator="equal">
      <formula>"Alto"</formula>
    </cfRule>
    <cfRule type="cellIs" dxfId="180" priority="266" operator="equal">
      <formula>"Moderado"</formula>
    </cfRule>
    <cfRule type="cellIs" dxfId="179" priority="267" operator="equal">
      <formula>"Bajo"</formula>
    </cfRule>
  </conditionalFormatting>
  <conditionalFormatting sqref="AA35:AA36">
    <cfRule type="cellIs" dxfId="178" priority="259" operator="equal">
      <formula>"Muy Alta"</formula>
    </cfRule>
    <cfRule type="cellIs" dxfId="177" priority="260" operator="equal">
      <formula>"Alta"</formula>
    </cfRule>
    <cfRule type="cellIs" dxfId="176" priority="261" operator="equal">
      <formula>"Media"</formula>
    </cfRule>
    <cfRule type="cellIs" dxfId="175" priority="262" operator="equal">
      <formula>"Baja"</formula>
    </cfRule>
    <cfRule type="cellIs" dxfId="174" priority="263" operator="equal">
      <formula>"Muy Baja"</formula>
    </cfRule>
  </conditionalFormatting>
  <conditionalFormatting sqref="AC35:AC36">
    <cfRule type="cellIs" dxfId="173" priority="254" operator="equal">
      <formula>"Catastrófico"</formula>
    </cfRule>
    <cfRule type="cellIs" dxfId="172" priority="255" operator="equal">
      <formula>"Mayor"</formula>
    </cfRule>
    <cfRule type="cellIs" dxfId="171" priority="256" operator="equal">
      <formula>"Moderado"</formula>
    </cfRule>
    <cfRule type="cellIs" dxfId="170" priority="257" operator="equal">
      <formula>"Menor"</formula>
    </cfRule>
    <cfRule type="cellIs" dxfId="169" priority="258" operator="equal">
      <formula>"Leve"</formula>
    </cfRule>
  </conditionalFormatting>
  <conditionalFormatting sqref="AE35:AE36">
    <cfRule type="cellIs" dxfId="168" priority="250" operator="equal">
      <formula>"Extremo"</formula>
    </cfRule>
    <cfRule type="cellIs" dxfId="167" priority="251" operator="equal">
      <formula>"Alto"</formula>
    </cfRule>
    <cfRule type="cellIs" dxfId="166" priority="252" operator="equal">
      <formula>"Moderado"</formula>
    </cfRule>
    <cfRule type="cellIs" dxfId="165" priority="253" operator="equal">
      <formula>"Bajo"</formula>
    </cfRule>
  </conditionalFormatting>
  <conditionalFormatting sqref="M35:M36">
    <cfRule type="containsText" dxfId="164" priority="249" operator="containsText" text="❌">
      <formula>NOT(ISERROR(SEARCH("❌",M35)))</formula>
    </cfRule>
  </conditionalFormatting>
  <conditionalFormatting sqref="J37 AA37 J41 AA41">
    <cfRule type="cellIs" dxfId="163" priority="233" operator="equal">
      <formula>"Muy Alta"</formula>
    </cfRule>
  </conditionalFormatting>
  <conditionalFormatting sqref="J37 AA37 J41 AA41">
    <cfRule type="cellIs" dxfId="162" priority="234" operator="equal">
      <formula>"Alta"</formula>
    </cfRule>
  </conditionalFormatting>
  <conditionalFormatting sqref="J37 AA37 J41 AA41">
    <cfRule type="cellIs" dxfId="161" priority="235" operator="equal">
      <formula>"Media"</formula>
    </cfRule>
  </conditionalFormatting>
  <conditionalFormatting sqref="J37 AA37 J41 AA41">
    <cfRule type="cellIs" dxfId="160" priority="236" operator="equal">
      <formula>"Baja"</formula>
    </cfRule>
  </conditionalFormatting>
  <conditionalFormatting sqref="J37 AA37 J41 AA41">
    <cfRule type="cellIs" dxfId="159" priority="237" operator="equal">
      <formula>"Muy Baja"</formula>
    </cfRule>
  </conditionalFormatting>
  <conditionalFormatting sqref="N37 AC37 N41 AC41">
    <cfRule type="cellIs" dxfId="158" priority="238" operator="equal">
      <formula>"Catastrófico"</formula>
    </cfRule>
  </conditionalFormatting>
  <conditionalFormatting sqref="N37 AC37 N41 AC41">
    <cfRule type="cellIs" dxfId="157" priority="239" operator="equal">
      <formula>"Mayor"</formula>
    </cfRule>
  </conditionalFormatting>
  <conditionalFormatting sqref="N37 AC37 N41 AC41">
    <cfRule type="cellIs" dxfId="156" priority="240" operator="equal">
      <formula>"Moderado"</formula>
    </cfRule>
  </conditionalFormatting>
  <conditionalFormatting sqref="N37 AC37 N41 AC41">
    <cfRule type="cellIs" dxfId="155" priority="241" operator="equal">
      <formula>"Menor"</formula>
    </cfRule>
  </conditionalFormatting>
  <conditionalFormatting sqref="N37 AC37 N41 AC41">
    <cfRule type="cellIs" dxfId="154" priority="242" operator="equal">
      <formula>"Leve"</formula>
    </cfRule>
  </conditionalFormatting>
  <conditionalFormatting sqref="P37 AE37 P41 AE41">
    <cfRule type="cellIs" dxfId="153" priority="243" operator="equal">
      <formula>"Extremo"</formula>
    </cfRule>
  </conditionalFormatting>
  <conditionalFormatting sqref="P37 AE37 P41 AE41">
    <cfRule type="cellIs" dxfId="152" priority="244" operator="equal">
      <formula>"Alto"</formula>
    </cfRule>
  </conditionalFormatting>
  <conditionalFormatting sqref="P37 AE37 P41 AE41">
    <cfRule type="cellIs" dxfId="151" priority="245" operator="equal">
      <formula>"Moderado"</formula>
    </cfRule>
  </conditionalFormatting>
  <conditionalFormatting sqref="P37 AE37 P41 AE41">
    <cfRule type="cellIs" dxfId="150" priority="246" operator="equal">
      <formula>"Bajo"</formula>
    </cfRule>
  </conditionalFormatting>
  <conditionalFormatting sqref="M37:M40">
    <cfRule type="containsText" dxfId="149" priority="247" operator="containsText" text="❌">
      <formula>NOT(ISERROR(SEARCH(("❌"),(M37))))</formula>
    </cfRule>
  </conditionalFormatting>
  <conditionalFormatting sqref="M41:M45">
    <cfRule type="containsText" dxfId="148" priority="248" operator="containsText" text="❌">
      <formula>NOT(ISERROR(SEARCH(("❌"),(M41))))</formula>
    </cfRule>
  </conditionalFormatting>
  <conditionalFormatting sqref="M46:M47">
    <cfRule type="containsText" dxfId="147" priority="186" operator="containsText" text="❌">
      <formula>NOT(ISERROR(SEARCH("❌",M46)))</formula>
    </cfRule>
  </conditionalFormatting>
  <conditionalFormatting sqref="J46:J47">
    <cfRule type="cellIs" dxfId="146" priority="228" operator="equal">
      <formula>"Muy Alta"</formula>
    </cfRule>
    <cfRule type="cellIs" dxfId="145" priority="229" operator="equal">
      <formula>"Alta"</formula>
    </cfRule>
    <cfRule type="cellIs" dxfId="144" priority="230" operator="equal">
      <formula>"Media"</formula>
    </cfRule>
    <cfRule type="cellIs" dxfId="143" priority="231" operator="equal">
      <formula>"Baja"</formula>
    </cfRule>
    <cfRule type="cellIs" dxfId="142" priority="232" operator="equal">
      <formula>"Muy Baja"</formula>
    </cfRule>
  </conditionalFormatting>
  <conditionalFormatting sqref="N46:N47">
    <cfRule type="cellIs" dxfId="141" priority="223" operator="equal">
      <formula>"Catastrófico"</formula>
    </cfRule>
    <cfRule type="cellIs" dxfId="140" priority="224" operator="equal">
      <formula>"Mayor"</formula>
    </cfRule>
    <cfRule type="cellIs" dxfId="139" priority="225" operator="equal">
      <formula>"Moderado"</formula>
    </cfRule>
    <cfRule type="cellIs" dxfId="138" priority="226" operator="equal">
      <formula>"Menor"</formula>
    </cfRule>
    <cfRule type="cellIs" dxfId="137" priority="227" operator="equal">
      <formula>"Leve"</formula>
    </cfRule>
  </conditionalFormatting>
  <conditionalFormatting sqref="P46">
    <cfRule type="cellIs" dxfId="136" priority="219" operator="equal">
      <formula>"Extremo"</formula>
    </cfRule>
    <cfRule type="cellIs" dxfId="135" priority="220" operator="equal">
      <formula>"Alto"</formula>
    </cfRule>
    <cfRule type="cellIs" dxfId="134" priority="221" operator="equal">
      <formula>"Moderado"</formula>
    </cfRule>
    <cfRule type="cellIs" dxfId="133" priority="222" operator="equal">
      <formula>"Bajo"</formula>
    </cfRule>
  </conditionalFormatting>
  <conditionalFormatting sqref="AA46">
    <cfRule type="cellIs" dxfId="132" priority="214" operator="equal">
      <formula>"Muy Alta"</formula>
    </cfRule>
    <cfRule type="cellIs" dxfId="131" priority="215" operator="equal">
      <formula>"Alta"</formula>
    </cfRule>
    <cfRule type="cellIs" dxfId="130" priority="216" operator="equal">
      <formula>"Media"</formula>
    </cfRule>
    <cfRule type="cellIs" dxfId="129" priority="217" operator="equal">
      <formula>"Baja"</formula>
    </cfRule>
    <cfRule type="cellIs" dxfId="128" priority="218" operator="equal">
      <formula>"Muy Baja"</formula>
    </cfRule>
  </conditionalFormatting>
  <conditionalFormatting sqref="AC46">
    <cfRule type="cellIs" dxfId="127" priority="209" operator="equal">
      <formula>"Catastrófico"</formula>
    </cfRule>
    <cfRule type="cellIs" dxfId="126" priority="210" operator="equal">
      <formula>"Mayor"</formula>
    </cfRule>
    <cfRule type="cellIs" dxfId="125" priority="211" operator="equal">
      <formula>"Moderado"</formula>
    </cfRule>
    <cfRule type="cellIs" dxfId="124" priority="212" operator="equal">
      <formula>"Menor"</formula>
    </cfRule>
    <cfRule type="cellIs" dxfId="123" priority="213" operator="equal">
      <formula>"Leve"</formula>
    </cfRule>
  </conditionalFormatting>
  <conditionalFormatting sqref="AE46">
    <cfRule type="cellIs" dxfId="122" priority="205" operator="equal">
      <formula>"Extremo"</formula>
    </cfRule>
    <cfRule type="cellIs" dxfId="121" priority="206" operator="equal">
      <formula>"Alto"</formula>
    </cfRule>
    <cfRule type="cellIs" dxfId="120" priority="207" operator="equal">
      <formula>"Moderado"</formula>
    </cfRule>
    <cfRule type="cellIs" dxfId="119" priority="208" operator="equal">
      <formula>"Bajo"</formula>
    </cfRule>
  </conditionalFormatting>
  <conditionalFormatting sqref="P47">
    <cfRule type="cellIs" dxfId="118" priority="201" operator="equal">
      <formula>"Extremo"</formula>
    </cfRule>
    <cfRule type="cellIs" dxfId="117" priority="202" operator="equal">
      <formula>"Alto"</formula>
    </cfRule>
    <cfRule type="cellIs" dxfId="116" priority="203" operator="equal">
      <formula>"Moderado"</formula>
    </cfRule>
    <cfRule type="cellIs" dxfId="115" priority="204" operator="equal">
      <formula>"Bajo"</formula>
    </cfRule>
  </conditionalFormatting>
  <conditionalFormatting sqref="AA47">
    <cfRule type="cellIs" dxfId="114" priority="196" operator="equal">
      <formula>"Muy Alta"</formula>
    </cfRule>
    <cfRule type="cellIs" dxfId="113" priority="197" operator="equal">
      <formula>"Alta"</formula>
    </cfRule>
    <cfRule type="cellIs" dxfId="112" priority="198" operator="equal">
      <formula>"Media"</formula>
    </cfRule>
    <cfRule type="cellIs" dxfId="111" priority="199" operator="equal">
      <formula>"Baja"</formula>
    </cfRule>
    <cfRule type="cellIs" dxfId="110" priority="200" operator="equal">
      <formula>"Muy Baja"</formula>
    </cfRule>
  </conditionalFormatting>
  <conditionalFormatting sqref="AC47">
    <cfRule type="cellIs" dxfId="109" priority="191" operator="equal">
      <formula>"Catastrófico"</formula>
    </cfRule>
    <cfRule type="cellIs" dxfId="108" priority="192" operator="equal">
      <formula>"Mayor"</formula>
    </cfRule>
    <cfRule type="cellIs" dxfId="107" priority="193" operator="equal">
      <formula>"Moderado"</formula>
    </cfRule>
    <cfRule type="cellIs" dxfId="106" priority="194" operator="equal">
      <formula>"Menor"</formula>
    </cfRule>
    <cfRule type="cellIs" dxfId="105" priority="195" operator="equal">
      <formula>"Leve"</formula>
    </cfRule>
  </conditionalFormatting>
  <conditionalFormatting sqref="AE47">
    <cfRule type="cellIs" dxfId="104" priority="187" operator="equal">
      <formula>"Extremo"</formula>
    </cfRule>
    <cfRule type="cellIs" dxfId="103" priority="188" operator="equal">
      <formula>"Alto"</formula>
    </cfRule>
    <cfRule type="cellIs" dxfId="102" priority="189" operator="equal">
      <formula>"Moderado"</formula>
    </cfRule>
    <cfRule type="cellIs" dxfId="101" priority="190" operator="equal">
      <formula>"Bajo"</formula>
    </cfRule>
  </conditionalFormatting>
  <conditionalFormatting sqref="J48:J51">
    <cfRule type="cellIs" dxfId="100" priority="181" operator="equal">
      <formula>"Muy Alta"</formula>
    </cfRule>
    <cfRule type="cellIs" dxfId="99" priority="182" operator="equal">
      <formula>"Alta"</formula>
    </cfRule>
    <cfRule type="cellIs" dxfId="98" priority="183" operator="equal">
      <formula>"Media"</formula>
    </cfRule>
    <cfRule type="cellIs" dxfId="97" priority="184" operator="equal">
      <formula>"Baja"</formula>
    </cfRule>
    <cfRule type="cellIs" dxfId="96" priority="185" operator="equal">
      <formula>"Muy Baja"</formula>
    </cfRule>
  </conditionalFormatting>
  <conditionalFormatting sqref="N48:N51">
    <cfRule type="cellIs" dxfId="95" priority="176" operator="equal">
      <formula>"Catastrófico"</formula>
    </cfRule>
    <cfRule type="cellIs" dxfId="94" priority="177" operator="equal">
      <formula>"Mayor"</formula>
    </cfRule>
    <cfRule type="cellIs" dxfId="93" priority="178" operator="equal">
      <formula>"Moderado"</formula>
    </cfRule>
    <cfRule type="cellIs" dxfId="92" priority="179" operator="equal">
      <formula>"Menor"</formula>
    </cfRule>
    <cfRule type="cellIs" dxfId="91" priority="180" operator="equal">
      <formula>"Leve"</formula>
    </cfRule>
  </conditionalFormatting>
  <conditionalFormatting sqref="P48:P51">
    <cfRule type="cellIs" dxfId="90" priority="172" operator="equal">
      <formula>"Extremo"</formula>
    </cfRule>
    <cfRule type="cellIs" dxfId="89" priority="173" operator="equal">
      <formula>"Alto"</formula>
    </cfRule>
    <cfRule type="cellIs" dxfId="88" priority="174" operator="equal">
      <formula>"Moderado"</formula>
    </cfRule>
    <cfRule type="cellIs" dxfId="87" priority="175" operator="equal">
      <formula>"Bajo"</formula>
    </cfRule>
  </conditionalFormatting>
  <conditionalFormatting sqref="AA48:AA51">
    <cfRule type="cellIs" dxfId="86" priority="167" operator="equal">
      <formula>"Muy Alta"</formula>
    </cfRule>
    <cfRule type="cellIs" dxfId="85" priority="168" operator="equal">
      <formula>"Alta"</formula>
    </cfRule>
    <cfRule type="cellIs" dxfId="84" priority="169" operator="equal">
      <formula>"Media"</formula>
    </cfRule>
    <cfRule type="cellIs" dxfId="83" priority="170" operator="equal">
      <formula>"Baja"</formula>
    </cfRule>
    <cfRule type="cellIs" dxfId="82" priority="171" operator="equal">
      <formula>"Muy Baja"</formula>
    </cfRule>
  </conditionalFormatting>
  <conditionalFormatting sqref="AC48:AC51">
    <cfRule type="cellIs" dxfId="81" priority="162" operator="equal">
      <formula>"Catastrófico"</formula>
    </cfRule>
    <cfRule type="cellIs" dxfId="80" priority="163" operator="equal">
      <formula>"Mayor"</formula>
    </cfRule>
    <cfRule type="cellIs" dxfId="79" priority="164" operator="equal">
      <formula>"Moderado"</formula>
    </cfRule>
    <cfRule type="cellIs" dxfId="78" priority="165" operator="equal">
      <formula>"Menor"</formula>
    </cfRule>
    <cfRule type="cellIs" dxfId="77" priority="166" operator="equal">
      <formula>"Leve"</formula>
    </cfRule>
  </conditionalFormatting>
  <conditionalFormatting sqref="AE48:AE51">
    <cfRule type="cellIs" dxfId="76" priority="158" operator="equal">
      <formula>"Extremo"</formula>
    </cfRule>
    <cfRule type="cellIs" dxfId="75" priority="159" operator="equal">
      <formula>"Alto"</formula>
    </cfRule>
    <cfRule type="cellIs" dxfId="74" priority="160" operator="equal">
      <formula>"Moderado"</formula>
    </cfRule>
    <cfRule type="cellIs" dxfId="73" priority="161" operator="equal">
      <formula>"Bajo"</formula>
    </cfRule>
  </conditionalFormatting>
  <conditionalFormatting sqref="M48">
    <cfRule type="containsText" dxfId="72" priority="157" operator="containsText" text="❌">
      <formula>NOT(ISERROR(SEARCH("❌",M48)))</formula>
    </cfRule>
  </conditionalFormatting>
  <conditionalFormatting sqref="M49">
    <cfRule type="containsText" dxfId="71" priority="147" operator="containsText" text="❌">
      <formula>NOT(ISERROR(SEARCH("❌",M49)))</formula>
    </cfRule>
  </conditionalFormatting>
  <conditionalFormatting sqref="M50">
    <cfRule type="containsText" dxfId="70" priority="85" operator="containsText" text="❌">
      <formula>NOT(ISERROR(SEARCH("❌",M50)))</formula>
    </cfRule>
  </conditionalFormatting>
  <conditionalFormatting sqref="M59:M61">
    <cfRule type="containsText" dxfId="69" priority="1" operator="containsText" text="❌">
      <formula>NOT(ISERROR(SEARCH("❌",M59)))</formula>
    </cfRule>
  </conditionalFormatting>
  <conditionalFormatting sqref="J59:J60">
    <cfRule type="cellIs" dxfId="68" priority="66" operator="equal">
      <formula>"Muy Alta"</formula>
    </cfRule>
    <cfRule type="cellIs" dxfId="67" priority="67" operator="equal">
      <formula>"Alta"</formula>
    </cfRule>
    <cfRule type="cellIs" dxfId="66" priority="68" operator="equal">
      <formula>"Media"</formula>
    </cfRule>
    <cfRule type="cellIs" dxfId="65" priority="69" operator="equal">
      <formula>"Baja"</formula>
    </cfRule>
    <cfRule type="cellIs" dxfId="64" priority="70" operator="equal">
      <formula>"Muy Baja"</formula>
    </cfRule>
  </conditionalFormatting>
  <conditionalFormatting sqref="N59:N61">
    <cfRule type="cellIs" dxfId="63" priority="61" operator="equal">
      <formula>"Catastrófico"</formula>
    </cfRule>
    <cfRule type="cellIs" dxfId="62" priority="62" operator="equal">
      <formula>"Mayor"</formula>
    </cfRule>
    <cfRule type="cellIs" dxfId="61" priority="63" operator="equal">
      <formula>"Moderado"</formula>
    </cfRule>
    <cfRule type="cellIs" dxfId="60" priority="64" operator="equal">
      <formula>"Menor"</formula>
    </cfRule>
    <cfRule type="cellIs" dxfId="59" priority="65" operator="equal">
      <formula>"Leve"</formula>
    </cfRule>
  </conditionalFormatting>
  <conditionalFormatting sqref="P59">
    <cfRule type="cellIs" dxfId="58" priority="57" operator="equal">
      <formula>"Extremo"</formula>
    </cfRule>
    <cfRule type="cellIs" dxfId="57" priority="58" operator="equal">
      <formula>"Alto"</formula>
    </cfRule>
    <cfRule type="cellIs" dxfId="56" priority="59" operator="equal">
      <formula>"Moderado"</formula>
    </cfRule>
    <cfRule type="cellIs" dxfId="55" priority="60" operator="equal">
      <formula>"Bajo"</formula>
    </cfRule>
  </conditionalFormatting>
  <conditionalFormatting sqref="AA59">
    <cfRule type="cellIs" dxfId="54" priority="52" operator="equal">
      <formula>"Muy Alta"</formula>
    </cfRule>
    <cfRule type="cellIs" dxfId="53" priority="53" operator="equal">
      <formula>"Alta"</formula>
    </cfRule>
    <cfRule type="cellIs" dxfId="52" priority="54" operator="equal">
      <formula>"Media"</formula>
    </cfRule>
    <cfRule type="cellIs" dxfId="51" priority="55" operator="equal">
      <formula>"Baja"</formula>
    </cfRule>
    <cfRule type="cellIs" dxfId="50" priority="56" operator="equal">
      <formula>"Muy Baja"</formula>
    </cfRule>
  </conditionalFormatting>
  <conditionalFormatting sqref="AC59">
    <cfRule type="cellIs" dxfId="49" priority="47" operator="equal">
      <formula>"Catastrófico"</formula>
    </cfRule>
    <cfRule type="cellIs" dxfId="48" priority="48" operator="equal">
      <formula>"Mayor"</formula>
    </cfRule>
    <cfRule type="cellIs" dxfId="47" priority="49" operator="equal">
      <formula>"Moderado"</formula>
    </cfRule>
    <cfRule type="cellIs" dxfId="46" priority="50" operator="equal">
      <formula>"Menor"</formula>
    </cfRule>
    <cfRule type="cellIs" dxfId="45" priority="51" operator="equal">
      <formula>"Leve"</formula>
    </cfRule>
  </conditionalFormatting>
  <conditionalFormatting sqref="AE59">
    <cfRule type="cellIs" dxfId="44" priority="43" operator="equal">
      <formula>"Extremo"</formula>
    </cfRule>
    <cfRule type="cellIs" dxfId="43" priority="44" operator="equal">
      <formula>"Alto"</formula>
    </cfRule>
    <cfRule type="cellIs" dxfId="42" priority="45" operator="equal">
      <formula>"Moderado"</formula>
    </cfRule>
    <cfRule type="cellIs" dxfId="41" priority="46" operator="equal">
      <formula>"Bajo"</formula>
    </cfRule>
  </conditionalFormatting>
  <conditionalFormatting sqref="P60">
    <cfRule type="cellIs" dxfId="40" priority="39" operator="equal">
      <formula>"Extremo"</formula>
    </cfRule>
    <cfRule type="cellIs" dxfId="39" priority="40" operator="equal">
      <formula>"Alto"</formula>
    </cfRule>
    <cfRule type="cellIs" dxfId="38" priority="41" operator="equal">
      <formula>"Moderado"</formula>
    </cfRule>
    <cfRule type="cellIs" dxfId="37" priority="42" operator="equal">
      <formula>"Bajo"</formula>
    </cfRule>
  </conditionalFormatting>
  <conditionalFormatting sqref="AA60">
    <cfRule type="cellIs" dxfId="36" priority="34" operator="equal">
      <formula>"Muy Alta"</formula>
    </cfRule>
    <cfRule type="cellIs" dxfId="35" priority="35" operator="equal">
      <formula>"Alta"</formula>
    </cfRule>
    <cfRule type="cellIs" dxfId="34" priority="36" operator="equal">
      <formula>"Media"</formula>
    </cfRule>
    <cfRule type="cellIs" dxfId="33" priority="37" operator="equal">
      <formula>"Baja"</formula>
    </cfRule>
    <cfRule type="cellIs" dxfId="32" priority="38" operator="equal">
      <formula>"Muy Baja"</formula>
    </cfRule>
  </conditionalFormatting>
  <conditionalFormatting sqref="AC60">
    <cfRule type="cellIs" dxfId="31" priority="29" operator="equal">
      <formula>"Catastrófico"</formula>
    </cfRule>
    <cfRule type="cellIs" dxfId="30" priority="30" operator="equal">
      <formula>"Mayor"</formula>
    </cfRule>
    <cfRule type="cellIs" dxfId="29" priority="31" operator="equal">
      <formula>"Moderado"</formula>
    </cfRule>
    <cfRule type="cellIs" dxfId="28" priority="32" operator="equal">
      <formula>"Menor"</formula>
    </cfRule>
    <cfRule type="cellIs" dxfId="27" priority="33" operator="equal">
      <formula>"Leve"</formula>
    </cfRule>
  </conditionalFormatting>
  <conditionalFormatting sqref="AE60">
    <cfRule type="cellIs" dxfId="26" priority="25" operator="equal">
      <formula>"Extremo"</formula>
    </cfRule>
    <cfRule type="cellIs" dxfId="25" priority="26" operator="equal">
      <formula>"Alto"</formula>
    </cfRule>
    <cfRule type="cellIs" dxfId="24" priority="27" operator="equal">
      <formula>"Moderado"</formula>
    </cfRule>
    <cfRule type="cellIs" dxfId="23" priority="28" operator="equal">
      <formula>"Bajo"</formula>
    </cfRule>
  </conditionalFormatting>
  <conditionalFormatting sqref="J61">
    <cfRule type="cellIs" dxfId="22" priority="20" operator="equal">
      <formula>"Muy Alta"</formula>
    </cfRule>
    <cfRule type="cellIs" dxfId="21" priority="21" operator="equal">
      <formula>"Alta"</formula>
    </cfRule>
    <cfRule type="cellIs" dxfId="20" priority="22" operator="equal">
      <formula>"Media"</formula>
    </cfRule>
    <cfRule type="cellIs" dxfId="19" priority="23" operator="equal">
      <formula>"Baja"</formula>
    </cfRule>
    <cfRule type="cellIs" dxfId="18" priority="24" operator="equal">
      <formula>"Muy Baja"</formula>
    </cfRule>
  </conditionalFormatting>
  <conditionalFormatting sqref="P61">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AA61">
    <cfRule type="cellIs" dxfId="13" priority="11" operator="equal">
      <formula>"Muy Alta"</formula>
    </cfRule>
    <cfRule type="cellIs" dxfId="12" priority="12" operator="equal">
      <formula>"Alta"</formula>
    </cfRule>
    <cfRule type="cellIs" dxfId="11" priority="13" operator="equal">
      <formula>"Media"</formula>
    </cfRule>
    <cfRule type="cellIs" dxfId="10" priority="14" operator="equal">
      <formula>"Baja"</formula>
    </cfRule>
    <cfRule type="cellIs" dxfId="9" priority="15" operator="equal">
      <formula>"Muy Baja"</formula>
    </cfRule>
  </conditionalFormatting>
  <conditionalFormatting sqref="AC61">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AE61">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GESTIÓN Y FISCALES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CALIDAD PLANEACION</cp:lastModifiedBy>
  <dcterms:created xsi:type="dcterms:W3CDTF">2021-10-12T04:23:05Z</dcterms:created>
  <dcterms:modified xsi:type="dcterms:W3CDTF">2023-05-24T22:23:33Z</dcterms:modified>
</cp:coreProperties>
</file>