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RIESGOS 2023\"/>
    </mc:Choice>
  </mc:AlternateContent>
  <bookViews>
    <workbookView xWindow="0" yWindow="0" windowWidth="24000" windowHeight="9735"/>
  </bookViews>
  <sheets>
    <sheet name="RIESGOS DE GESTIÓN - 20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8" i="1" l="1"/>
  <c r="S58" i="1"/>
  <c r="M58" i="1"/>
  <c r="N58" i="1" s="1"/>
  <c r="O58" i="1" s="1"/>
  <c r="J58" i="1"/>
  <c r="P58" i="1" s="1"/>
  <c r="V57" i="1"/>
  <c r="S57" i="1"/>
  <c r="M57" i="1"/>
  <c r="N57" i="1" s="1"/>
  <c r="O57" i="1" s="1"/>
  <c r="J57" i="1"/>
  <c r="P57" i="1" s="1"/>
  <c r="V56" i="1"/>
  <c r="S56" i="1"/>
  <c r="M56" i="1"/>
  <c r="N56" i="1" s="1"/>
  <c r="O56" i="1" s="1"/>
  <c r="J56" i="1"/>
  <c r="P56" i="1" s="1"/>
  <c r="V55" i="1"/>
  <c r="S55" i="1"/>
  <c r="M55" i="1"/>
  <c r="N55" i="1" s="1"/>
  <c r="O55" i="1" s="1"/>
  <c r="J55" i="1"/>
  <c r="P55" i="1" s="1"/>
  <c r="V54" i="1"/>
  <c r="S54" i="1"/>
  <c r="M54" i="1"/>
  <c r="N54" i="1" s="1"/>
  <c r="O54" i="1" s="1"/>
  <c r="AD54" i="1" s="1"/>
  <c r="AC54" i="1" s="1"/>
  <c r="J54" i="1"/>
  <c r="P54" i="1" s="1"/>
  <c r="V53" i="1"/>
  <c r="S53" i="1"/>
  <c r="M53" i="1"/>
  <c r="N53" i="1" s="1"/>
  <c r="O53" i="1" s="1"/>
  <c r="J53" i="1"/>
  <c r="P53" i="1" s="1"/>
  <c r="V52" i="1"/>
  <c r="S52" i="1"/>
  <c r="M52" i="1"/>
  <c r="N52" i="1" s="1"/>
  <c r="O52" i="1" s="1"/>
  <c r="AD52" i="1" s="1"/>
  <c r="AC52" i="1" s="1"/>
  <c r="J52" i="1"/>
  <c r="P52" i="1" s="1"/>
  <c r="Z50" i="1"/>
  <c r="Z49" i="1"/>
  <c r="I49" i="1"/>
  <c r="V48" i="1"/>
  <c r="S48" i="1"/>
  <c r="M48" i="1"/>
  <c r="N48" i="1" s="1"/>
  <c r="O48" i="1" s="1"/>
  <c r="J48" i="1"/>
  <c r="P48" i="1" s="1"/>
  <c r="V47" i="1"/>
  <c r="S47" i="1"/>
  <c r="M47" i="1"/>
  <c r="N47" i="1" s="1"/>
  <c r="J47" i="1"/>
  <c r="K47" i="1" s="1"/>
  <c r="V46" i="1"/>
  <c r="S46" i="1"/>
  <c r="M46" i="1"/>
  <c r="N46" i="1" s="1"/>
  <c r="O46" i="1" s="1"/>
  <c r="AD46" i="1" s="1"/>
  <c r="AC46" i="1" s="1"/>
  <c r="J46" i="1"/>
  <c r="Z41" i="1"/>
  <c r="Z37" i="1"/>
  <c r="V36" i="1"/>
  <c r="V35" i="1"/>
  <c r="S35" i="1"/>
  <c r="M35" i="1"/>
  <c r="N35" i="1" s="1"/>
  <c r="O35" i="1" s="1"/>
  <c r="J35" i="1"/>
  <c r="V34" i="1"/>
  <c r="S34" i="1"/>
  <c r="M34" i="1"/>
  <c r="N34" i="1" s="1"/>
  <c r="J34" i="1"/>
  <c r="K34" i="1" s="1"/>
  <c r="V33" i="1"/>
  <c r="S33" i="1"/>
  <c r="M33" i="1"/>
  <c r="N33" i="1" s="1"/>
  <c r="O33" i="1" s="1"/>
  <c r="AD33" i="1" s="1"/>
  <c r="AC33" i="1" s="1"/>
  <c r="J33" i="1"/>
  <c r="V32" i="1"/>
  <c r="S32" i="1"/>
  <c r="M32" i="1"/>
  <c r="N32" i="1" s="1"/>
  <c r="K32" i="1"/>
  <c r="J32" i="1"/>
  <c r="V31" i="1"/>
  <c r="S31" i="1"/>
  <c r="AD31" i="1" s="1"/>
  <c r="AC31" i="1" s="1"/>
  <c r="V30" i="1"/>
  <c r="S30" i="1"/>
  <c r="AD30" i="1" s="1"/>
  <c r="AC30" i="1" s="1"/>
  <c r="V29" i="1"/>
  <c r="S29" i="1"/>
  <c r="Z29" i="1" s="1"/>
  <c r="V28" i="1"/>
  <c r="S28" i="1"/>
  <c r="AD28" i="1" s="1"/>
  <c r="AC28" i="1" s="1"/>
  <c r="V27" i="1"/>
  <c r="S27" i="1"/>
  <c r="M27" i="1"/>
  <c r="N27" i="1" s="1"/>
  <c r="O27" i="1" s="1"/>
  <c r="J27" i="1"/>
  <c r="V26" i="1"/>
  <c r="S26" i="1"/>
  <c r="V25" i="1"/>
  <c r="S25" i="1"/>
  <c r="M25" i="1"/>
  <c r="N25" i="1" s="1"/>
  <c r="O25" i="1" s="1"/>
  <c r="J25" i="1"/>
  <c r="Z24" i="1"/>
  <c r="Z23" i="1"/>
  <c r="Z22" i="1"/>
  <c r="M21" i="1"/>
  <c r="N21" i="1" s="1"/>
  <c r="O21" i="1" s="1"/>
  <c r="J21" i="1"/>
  <c r="V20" i="1"/>
  <c r="S20" i="1"/>
  <c r="M20" i="1"/>
  <c r="N20" i="1" s="1"/>
  <c r="O20" i="1" s="1"/>
  <c r="J20" i="1"/>
  <c r="V19" i="1"/>
  <c r="S19" i="1"/>
  <c r="M19" i="1"/>
  <c r="N19" i="1" s="1"/>
  <c r="O19" i="1" s="1"/>
  <c r="AD19" i="1" s="1"/>
  <c r="AC19" i="1" s="1"/>
  <c r="J19" i="1"/>
  <c r="V18" i="1"/>
  <c r="S18" i="1"/>
  <c r="M18" i="1"/>
  <c r="N18" i="1" s="1"/>
  <c r="O18" i="1" s="1"/>
  <c r="J18" i="1"/>
  <c r="V17" i="1"/>
  <c r="S17" i="1"/>
  <c r="M17" i="1"/>
  <c r="N17" i="1" s="1"/>
  <c r="O17" i="1" s="1"/>
  <c r="J17" i="1"/>
  <c r="V16" i="1"/>
  <c r="S16" i="1"/>
  <c r="V15" i="1"/>
  <c r="S15" i="1"/>
  <c r="M15" i="1"/>
  <c r="N15" i="1" s="1"/>
  <c r="O15" i="1" s="1"/>
  <c r="J15" i="1"/>
  <c r="V13" i="1"/>
  <c r="S13" i="1"/>
  <c r="M13" i="1"/>
  <c r="N13" i="1" s="1"/>
  <c r="O13" i="1" s="1"/>
  <c r="J13" i="1"/>
  <c r="V12" i="1"/>
  <c r="S12" i="1"/>
  <c r="M12" i="1"/>
  <c r="N12" i="1" s="1"/>
  <c r="O12" i="1" s="1"/>
  <c r="J12" i="1"/>
  <c r="V11" i="1"/>
  <c r="S11" i="1"/>
  <c r="N11" i="1"/>
  <c r="O11" i="1" s="1"/>
  <c r="J11" i="1"/>
  <c r="K11" i="1" s="1"/>
  <c r="V10" i="1"/>
  <c r="S10" i="1"/>
  <c r="M10" i="1"/>
  <c r="N10" i="1" s="1"/>
  <c r="J10" i="1"/>
  <c r="K10" i="1" s="1"/>
  <c r="V9" i="1"/>
  <c r="M9" i="1"/>
  <c r="N9" i="1" s="1"/>
  <c r="O9" i="1" s="1"/>
  <c r="AD9" i="1" s="1"/>
  <c r="AC9" i="1" s="1"/>
  <c r="J9" i="1"/>
  <c r="V8" i="1"/>
  <c r="S8" i="1"/>
  <c r="M8" i="1"/>
  <c r="N8" i="1" s="1"/>
  <c r="O8" i="1" s="1"/>
  <c r="J8" i="1"/>
  <c r="V7" i="1"/>
  <c r="S7" i="1"/>
  <c r="M7" i="1"/>
  <c r="N7" i="1" s="1"/>
  <c r="O7" i="1" s="1"/>
  <c r="J7" i="1"/>
  <c r="M26" i="1"/>
  <c r="M14" i="1"/>
  <c r="M31" i="1"/>
  <c r="M36" i="1"/>
  <c r="P17" i="1" l="1"/>
  <c r="P18" i="1"/>
  <c r="P19" i="1"/>
  <c r="P20" i="1"/>
  <c r="Z11" i="1"/>
  <c r="AB11" i="1" s="1"/>
  <c r="AD57" i="1"/>
  <c r="AC57" i="1" s="1"/>
  <c r="AD7" i="1"/>
  <c r="AC7" i="1" s="1"/>
  <c r="AD11" i="1"/>
  <c r="AC11" i="1" s="1"/>
  <c r="AD13" i="1"/>
  <c r="AC13" i="1" s="1"/>
  <c r="P27" i="1"/>
  <c r="P33" i="1"/>
  <c r="P7" i="1"/>
  <c r="P8" i="1"/>
  <c r="P9" i="1"/>
  <c r="P25" i="1"/>
  <c r="P46" i="1"/>
  <c r="AD58" i="1"/>
  <c r="AC58" i="1" s="1"/>
  <c r="AD56" i="1"/>
  <c r="AC56" i="1" s="1"/>
  <c r="K57" i="1"/>
  <c r="Z57" i="1" s="1"/>
  <c r="K56" i="1"/>
  <c r="Z56" i="1" s="1"/>
  <c r="K58" i="1"/>
  <c r="Z58" i="1" s="1"/>
  <c r="AD53" i="1"/>
  <c r="AC53" i="1" s="1"/>
  <c r="AD55" i="1"/>
  <c r="AC55" i="1" s="1"/>
  <c r="K52" i="1"/>
  <c r="Z52" i="1" s="1"/>
  <c r="K54" i="1"/>
  <c r="Z54" i="1" s="1"/>
  <c r="K53" i="1"/>
  <c r="Z53" i="1" s="1"/>
  <c r="K55" i="1"/>
  <c r="Z55" i="1" s="1"/>
  <c r="AD48" i="1"/>
  <c r="AC48" i="1" s="1"/>
  <c r="Z48" i="1"/>
  <c r="O47" i="1"/>
  <c r="AD47" i="1" s="1"/>
  <c r="AC47" i="1" s="1"/>
  <c r="P47" i="1"/>
  <c r="K46" i="1"/>
  <c r="Z46" i="1" s="1"/>
  <c r="Z47" i="1"/>
  <c r="P35" i="1"/>
  <c r="Z35" i="1"/>
  <c r="AD35" i="1"/>
  <c r="AC35" i="1" s="1"/>
  <c r="K35" i="1"/>
  <c r="O32" i="1"/>
  <c r="AD32" i="1" s="1"/>
  <c r="AC32" i="1" s="1"/>
  <c r="P32" i="1"/>
  <c r="O34" i="1"/>
  <c r="AD34" i="1" s="1"/>
  <c r="AC34" i="1" s="1"/>
  <c r="P34" i="1"/>
  <c r="K33" i="1"/>
  <c r="Z33" i="1" s="1"/>
  <c r="Z32" i="1"/>
  <c r="Z34" i="1"/>
  <c r="AD27" i="1"/>
  <c r="AC27" i="1" s="1"/>
  <c r="AA29" i="1"/>
  <c r="AB29" i="1"/>
  <c r="Z28" i="1"/>
  <c r="AD29" i="1"/>
  <c r="AC29" i="1" s="1"/>
  <c r="Z30" i="1"/>
  <c r="K27" i="1"/>
  <c r="Z27" i="1" s="1"/>
  <c r="Z31" i="1"/>
  <c r="AD25" i="1"/>
  <c r="AC25" i="1" s="1"/>
  <c r="K25" i="1"/>
  <c r="Z25" i="1" s="1"/>
  <c r="P21" i="1"/>
  <c r="K21" i="1"/>
  <c r="Z21" i="1" s="1"/>
  <c r="AD18" i="1"/>
  <c r="AC18" i="1" s="1"/>
  <c r="AD20" i="1"/>
  <c r="AC20" i="1" s="1"/>
  <c r="K19" i="1"/>
  <c r="Z19" i="1" s="1"/>
  <c r="K18" i="1"/>
  <c r="Z18" i="1" s="1"/>
  <c r="K20" i="1"/>
  <c r="Z20" i="1" s="1"/>
  <c r="AD17" i="1"/>
  <c r="AC17" i="1" s="1"/>
  <c r="K17" i="1"/>
  <c r="Z17" i="1" s="1"/>
  <c r="AD15" i="1"/>
  <c r="AC15" i="1" s="1"/>
  <c r="P15" i="1"/>
  <c r="AD16" i="1"/>
  <c r="AC16" i="1" s="1"/>
  <c r="K15" i="1"/>
  <c r="Z15" i="1" s="1"/>
  <c r="P12" i="1"/>
  <c r="P13" i="1"/>
  <c r="K13" i="1"/>
  <c r="Z13" i="1" s="1"/>
  <c r="O10" i="1"/>
  <c r="AD10" i="1" s="1"/>
  <c r="AC10" i="1" s="1"/>
  <c r="P10" i="1"/>
  <c r="AD12" i="1"/>
  <c r="AC12" i="1" s="1"/>
  <c r="AA11" i="1"/>
  <c r="P11" i="1"/>
  <c r="Z10" i="1"/>
  <c r="K12" i="1"/>
  <c r="Z12" i="1" s="1"/>
  <c r="K9" i="1"/>
  <c r="Z9" i="1" s="1"/>
  <c r="AD8" i="1"/>
  <c r="AC8" i="1" s="1"/>
  <c r="K7" i="1"/>
  <c r="Z7" i="1" s="1"/>
  <c r="K8" i="1"/>
  <c r="Z8" i="1" s="1"/>
  <c r="AE11" i="1" l="1"/>
  <c r="Z16" i="1"/>
  <c r="AA16" i="1" s="1"/>
  <c r="AE16" i="1" s="1"/>
  <c r="AA58" i="1"/>
  <c r="AE58" i="1" s="1"/>
  <c r="AB58" i="1"/>
  <c r="AA56" i="1"/>
  <c r="AE56" i="1" s="1"/>
  <c r="AB56" i="1"/>
  <c r="AB57" i="1"/>
  <c r="AA57" i="1"/>
  <c r="AE57" i="1" s="1"/>
  <c r="AA55" i="1"/>
  <c r="AE55" i="1" s="1"/>
  <c r="AB55" i="1"/>
  <c r="AA53" i="1"/>
  <c r="AE53" i="1" s="1"/>
  <c r="AB53" i="1"/>
  <c r="AB54" i="1"/>
  <c r="AA54" i="1"/>
  <c r="AE54" i="1" s="1"/>
  <c r="AB52" i="1"/>
  <c r="AA52" i="1"/>
  <c r="AE52" i="1" s="1"/>
  <c r="AB48" i="1"/>
  <c r="AA48" i="1"/>
  <c r="AE48" i="1" s="1"/>
  <c r="AB47" i="1"/>
  <c r="AA47" i="1"/>
  <c r="AE47" i="1" s="1"/>
  <c r="AB46" i="1"/>
  <c r="AA46" i="1"/>
  <c r="AE46" i="1" s="1"/>
  <c r="AA35" i="1"/>
  <c r="AE35" i="1" s="1"/>
  <c r="AB35" i="1"/>
  <c r="Z36" i="1" s="1"/>
  <c r="AD36" i="1"/>
  <c r="AC36" i="1" s="1"/>
  <c r="AB34" i="1"/>
  <c r="AA34" i="1"/>
  <c r="AE34" i="1" s="1"/>
  <c r="AB32" i="1"/>
  <c r="AA32" i="1"/>
  <c r="AE32" i="1" s="1"/>
  <c r="AB33" i="1"/>
  <c r="AA33" i="1"/>
  <c r="AE33" i="1" s="1"/>
  <c r="AA27" i="1"/>
  <c r="AE27" i="1" s="1"/>
  <c r="AB27" i="1"/>
  <c r="AA30" i="1"/>
  <c r="AE30" i="1" s="1"/>
  <c r="AB30" i="1"/>
  <c r="AE29" i="1"/>
  <c r="AB31" i="1"/>
  <c r="AA31" i="1"/>
  <c r="AE31" i="1" s="1"/>
  <c r="AA28" i="1"/>
  <c r="AE28" i="1" s="1"/>
  <c r="AB28" i="1"/>
  <c r="AA25" i="1"/>
  <c r="AE25" i="1" s="1"/>
  <c r="AB25" i="1"/>
  <c r="Z26" i="1" s="1"/>
  <c r="AD26" i="1"/>
  <c r="AC26" i="1" s="1"/>
  <c r="AA20" i="1"/>
  <c r="AE20" i="1" s="1"/>
  <c r="AB20" i="1"/>
  <c r="AA18" i="1"/>
  <c r="AE18" i="1" s="1"/>
  <c r="AB18" i="1"/>
  <c r="AB19" i="1"/>
  <c r="AA19" i="1"/>
  <c r="AE19" i="1" s="1"/>
  <c r="AA17" i="1"/>
  <c r="AE17" i="1" s="1"/>
  <c r="AB17" i="1"/>
  <c r="AA15" i="1"/>
  <c r="AE15" i="1" s="1"/>
  <c r="AB15" i="1"/>
  <c r="AB13" i="1"/>
  <c r="AA13" i="1"/>
  <c r="AE13" i="1" s="1"/>
  <c r="AA12" i="1"/>
  <c r="AE12" i="1" s="1"/>
  <c r="AB12" i="1"/>
  <c r="AB10" i="1"/>
  <c r="AA10" i="1"/>
  <c r="AE10" i="1" s="1"/>
  <c r="AB9" i="1"/>
  <c r="AA9" i="1"/>
  <c r="AE9" i="1" s="1"/>
  <c r="AA8" i="1"/>
  <c r="AE8" i="1" s="1"/>
  <c r="AB8" i="1"/>
  <c r="AB7" i="1"/>
  <c r="AA7" i="1"/>
  <c r="AE7" i="1" s="1"/>
  <c r="AB16" i="1" l="1"/>
  <c r="AA36" i="1"/>
  <c r="AE36" i="1" s="1"/>
  <c r="AB36" i="1"/>
  <c r="AB26" i="1"/>
  <c r="AA26" i="1"/>
  <c r="AE26" i="1" s="1"/>
</calcChain>
</file>

<file path=xl/comments1.xml><?xml version="1.0" encoding="utf-8"?>
<comments xmlns="http://schemas.openxmlformats.org/spreadsheetml/2006/main">
  <authors>
    <author>CALIDAD PLANEACION</author>
  </authors>
  <commentList>
    <comment ref="A9" authorId="0" shapeId="0">
      <text>
        <r>
          <rPr>
            <b/>
            <sz val="9"/>
            <color indexed="81"/>
            <rFont val="Tahoma"/>
            <family val="2"/>
          </rPr>
          <t xml:space="preserve">CALIDAD PLANEACION: </t>
        </r>
        <r>
          <rPr>
            <sz val="9"/>
            <color indexed="81"/>
            <rFont val="Tahoma"/>
            <family val="2"/>
          </rPr>
          <t xml:space="preserve">Sale este Riesgo  lo absorve la Subgerencia Administrativa 
</t>
        </r>
      </text>
    </comment>
    <comment ref="F9" authorId="0" shapeId="0">
      <text>
        <r>
          <rPr>
            <b/>
            <sz val="9"/>
            <color indexed="81"/>
            <rFont val="Tahoma"/>
            <charset val="1"/>
          </rPr>
          <t xml:space="preserve">CALIDAD PLANEACION: el Riesgo que  se tenia identificadfo se traslada a la subgerencia Administrativa para que lo tenga en cuenta para ser incluido  </t>
        </r>
        <r>
          <rPr>
            <sz val="9"/>
            <color indexed="81"/>
            <rFont val="Tahoma"/>
            <charset val="1"/>
          </rPr>
          <t xml:space="preserve">
</t>
        </r>
      </text>
    </comment>
    <comment ref="G10" authorId="0" shapeId="0">
      <text>
        <r>
          <rPr>
            <b/>
            <sz val="9"/>
            <color indexed="81"/>
            <rFont val="Tahoma"/>
            <family val="2"/>
          </rPr>
          <t>CALIDAD PLANEACION:</t>
        </r>
        <r>
          <rPr>
            <sz val="9"/>
            <color indexed="81"/>
            <rFont val="Tahoma"/>
            <family val="2"/>
          </rPr>
          <t xml:space="preserve">Debido a la implementación del nuevo software, se ve la necesidad de modificar este Riesgo, ya que nos permite subsanar gran parte del mismo.
</t>
        </r>
      </text>
    </comment>
    <comment ref="R11" authorId="0" shapeId="0">
      <text>
        <r>
          <rPr>
            <b/>
            <sz val="9"/>
            <color indexed="81"/>
            <rFont val="Tahoma"/>
            <family val="2"/>
          </rPr>
          <t>CALIDAD PLANEACION:</t>
        </r>
        <r>
          <rPr>
            <sz val="9"/>
            <color indexed="81"/>
            <rFont val="Tahoma"/>
            <family val="2"/>
          </rPr>
          <t xml:space="preserve">
Se ve la necesidad de modificar el control,  porque las  historias laborales solo se le pueden prestar  (Secretaria General y el Abogado de bonos pensionales) el personal las demas oficinas si requieren ver alguna historia laboral , se les presta el expediente solo para observar  en la Oficina de Talento Humano.</t>
        </r>
      </text>
    </comment>
    <comment ref="R12" authorId="0" shapeId="0">
      <text>
        <r>
          <rPr>
            <b/>
            <sz val="9"/>
            <color indexed="81"/>
            <rFont val="Tahoma"/>
            <family val="2"/>
          </rPr>
          <t>CALIDAD PLANEACION:</t>
        </r>
        <r>
          <rPr>
            <sz val="9"/>
            <color indexed="81"/>
            <rFont val="Tahoma"/>
            <family val="2"/>
          </rPr>
          <t xml:space="preserve">
Solo se modifica la redacción del control del Riesgo ejercido.</t>
        </r>
      </text>
    </comment>
    <comment ref="G23" authorId="0" shapeId="0">
      <text>
        <r>
          <rPr>
            <b/>
            <sz val="9"/>
            <color indexed="81"/>
            <rFont val="Tahoma"/>
            <family val="2"/>
          </rPr>
          <t>CALIDAD PLANEACION:</t>
        </r>
        <r>
          <rPr>
            <sz val="9"/>
            <color indexed="81"/>
            <rFont val="Tahoma"/>
            <family val="2"/>
          </rPr>
          <t xml:space="preserve">
Se indico al lider del proceso, en este segundo cuatrimestre 2022  ajustar el Riesgo bajo la estructura que indica el Instructivo DNP. Adjunto en esta Matriz.</t>
        </r>
      </text>
    </comment>
    <comment ref="G37" authorId="0" shapeId="0">
      <text>
        <r>
          <rPr>
            <b/>
            <sz val="9"/>
            <color indexed="81"/>
            <rFont val="Tahoma"/>
            <family val="2"/>
          </rPr>
          <t>CALIDAD PLANEACION:</t>
        </r>
        <r>
          <rPr>
            <sz val="9"/>
            <color indexed="81"/>
            <rFont val="Tahoma"/>
            <family val="2"/>
          </rPr>
          <t xml:space="preserve">
Se modifica  la redacción  de la descripción del Riesgo presente, dando mayor enfoque en el area de facturación puesto que es mas suceptible  a realizar cobros por los funcionaios de la Entidad. </t>
        </r>
      </text>
    </comment>
    <comment ref="G46" authorId="0" shapeId="0">
      <text>
        <r>
          <rPr>
            <b/>
            <sz val="9"/>
            <color indexed="81"/>
            <rFont val="Tahoma"/>
            <family val="2"/>
          </rPr>
          <t>CALIDAD PLANEACION:</t>
        </r>
        <r>
          <rPr>
            <sz val="9"/>
            <color indexed="81"/>
            <rFont val="Tahoma"/>
            <family val="2"/>
          </rPr>
          <t xml:space="preserve">
Se ve la necesidad de modificar la redacción de la descripción del riesgo ajustándolo mejor a la realidad de la empresa.</t>
        </r>
      </text>
    </comment>
    <comment ref="G47" authorId="0" shapeId="0">
      <text>
        <r>
          <rPr>
            <b/>
            <sz val="9"/>
            <color indexed="81"/>
            <rFont val="Tahoma"/>
            <family val="2"/>
          </rPr>
          <t>CALIDAD PLANEACION:</t>
        </r>
        <r>
          <rPr>
            <sz val="9"/>
            <color indexed="81"/>
            <rFont val="Tahoma"/>
            <family val="2"/>
          </rPr>
          <t xml:space="preserve">
Se ve la necesidad de modificar la redacción de la descripción del riesgo, para anexar una subgerencia de la Oficina de Control Disciplinario, referente al seguimiento y control que se le realiza a video-cámaras de los computadores</t>
        </r>
      </text>
    </comment>
    <comment ref="G49" authorId="0" shapeId="0">
      <text>
        <r>
          <rPr>
            <b/>
            <sz val="9"/>
            <color indexed="81"/>
            <rFont val="Tahoma"/>
            <family val="2"/>
          </rPr>
          <t>CALIDAD PLANEACION:</t>
        </r>
        <r>
          <rPr>
            <sz val="9"/>
            <color indexed="81"/>
            <rFont val="Tahoma"/>
            <family val="2"/>
          </rPr>
          <t xml:space="preserve">
Se ve la necesidad de modificar la redacción de la descripción del riesgo, para anexar “y/o empresas”, puesto que la mayoría de las transferencias realizadas a EPQ, vienen de pagos de empresas.
</t>
        </r>
      </text>
    </comment>
    <comment ref="G52" authorId="0" shapeId="0">
      <text>
        <r>
          <rPr>
            <b/>
            <sz val="9"/>
            <color indexed="81"/>
            <rFont val="Tahoma"/>
            <family val="2"/>
          </rPr>
          <t>CALIDAD PLANEACION:</t>
        </r>
        <r>
          <rPr>
            <sz val="9"/>
            <color indexed="81"/>
            <rFont val="Tahoma"/>
            <family val="2"/>
          </rPr>
          <t xml:space="preserve">
Se ve la necesidad de modificar la redacción de la descripción del riesgo.
</t>
        </r>
      </text>
    </comment>
    <comment ref="G53" authorId="0" shapeId="0">
      <text>
        <r>
          <rPr>
            <b/>
            <sz val="9"/>
            <color indexed="81"/>
            <rFont val="Tahoma"/>
            <family val="2"/>
          </rPr>
          <t>CALIDAD PLANEACION:</t>
        </r>
        <r>
          <rPr>
            <sz val="9"/>
            <color indexed="81"/>
            <rFont val="Tahoma"/>
            <family val="2"/>
          </rPr>
          <t xml:space="preserve">
Se ve la necesidad de modificar la redacción de la descripción del riesgo.</t>
        </r>
      </text>
    </comment>
    <comment ref="G55" authorId="0" shapeId="0">
      <text>
        <r>
          <rPr>
            <b/>
            <sz val="9"/>
            <color indexed="81"/>
            <rFont val="Tahoma"/>
            <family val="2"/>
          </rPr>
          <t>CALIDAD PLANEACION:</t>
        </r>
        <r>
          <rPr>
            <sz val="9"/>
            <color indexed="81"/>
            <rFont val="Tahoma"/>
            <family val="2"/>
          </rPr>
          <t xml:space="preserve">
Se ve la necesidad de modificar la redacción de la descripción del riesgo, para ajustarlo a la realidad de la empresa.
</t>
        </r>
      </text>
    </comment>
    <comment ref="G57" authorId="0" shapeId="0">
      <text>
        <r>
          <rPr>
            <b/>
            <sz val="9"/>
            <color indexed="81"/>
            <rFont val="Tahoma"/>
            <family val="2"/>
          </rPr>
          <t>CALIDAD PLANEACION:</t>
        </r>
        <r>
          <rPr>
            <sz val="9"/>
            <color indexed="81"/>
            <rFont val="Tahoma"/>
            <family val="2"/>
          </rPr>
          <t xml:space="preserve">
Se ve la necesidad de modificar la redacción de la descripción del riesgo ajustándola más a la realidad de la empresa. Lo que conlleva a la modificación de la causa inmediata y la cusa raíz. </t>
        </r>
      </text>
    </comment>
  </commentList>
</comments>
</file>

<file path=xl/sharedStrings.xml><?xml version="1.0" encoding="utf-8"?>
<sst xmlns="http://schemas.openxmlformats.org/spreadsheetml/2006/main" count="798" uniqueCount="343">
  <si>
    <t>EMPRESAS PÚBLICAS DEL QUINDÍO S.A E.S.P
MATRIZ PARA LA GESTIÓN DE RIESGOS
MAPA DE RIESGOS GESTIÓN  POR PROCESO</t>
  </si>
  <si>
    <t>Versión: 05</t>
  </si>
  <si>
    <t>Fecha de emisión: 12/04/2021</t>
  </si>
  <si>
    <t xml:space="preserve">Página: 1 de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</si>
  <si>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</si>
  <si>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</si>
  <si>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</si>
  <si>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</si>
  <si>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</si>
  <si>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</si>
  <si>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</si>
  <si>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</si>
  <si>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</si>
  <si>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</si>
  <si>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</si>
  <si>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</si>
  <si>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</si>
  <si>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</si>
  <si>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</si>
  <si>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</si>
  <si>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</si>
  <si>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</si>
  <si>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</si>
  <si>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</si>
  <si>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</si>
  <si>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</si>
  <si>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</si>
  <si>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</si>
  <si>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</si>
  <si>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</si>
  <si>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</si>
  <si>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</si>
  <si>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</si>
  <si>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</si>
  <si>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</si>
  <si>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</si>
  <si>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</si>
  <si>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</si>
  <si>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</si>
  <si>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</si>
  <si>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</si>
  <si>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</si>
  <si>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</si>
  <si>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Ejecucion y Administracion de procesos</t>
  </si>
  <si>
    <t xml:space="preserve">     Afectación menor a 10 SMLMV .</t>
  </si>
  <si>
    <t>Preventivo</t>
  </si>
  <si>
    <t>Manual</t>
  </si>
  <si>
    <t>Sin Documentar</t>
  </si>
  <si>
    <t>Aleatoria</t>
  </si>
  <si>
    <t>Sin Registro</t>
  </si>
  <si>
    <t>Finalizado</t>
  </si>
  <si>
    <t>Económico</t>
  </si>
  <si>
    <t>Falta de información</t>
  </si>
  <si>
    <t xml:space="preserve">Falta de expediente.       Falta de conexión a internet.                        Falta de información previa y necesaria para publicar y rendir </t>
  </si>
  <si>
    <t>Posibilidad de omitir la publicación oportuna en las plataformas Secop y Sia Observa por deficiente seguimiento y falta de verificación de la fecha de expedición del acto a publicar</t>
  </si>
  <si>
    <t>Fallas Tecnologicas</t>
  </si>
  <si>
    <t>1. Responsable: Profesional Universitario y Secretario General. 
2. Periodo: De manera semanal. 
3. Propósito: Publicidad de los procesos contractuales.  
4. Control: El profesional universitario encargado del proceso de contratación deberá contar con una base de datos y link mediante el cual se le dio publicidad a los contratos. 
5.  Desviación: Sanciones por parte de las entidades de control. 
6. Soportes: La evidencia se advierte en las plataformas Sia Observa y Secop:  
https://www.contratos.gov.co/consultas/resultadoListadoProcesos.jsp#</t>
  </si>
  <si>
    <t>Detectivo</t>
  </si>
  <si>
    <t>Documentado</t>
  </si>
  <si>
    <t>Continua</t>
  </si>
  <si>
    <t>Con Registro</t>
  </si>
  <si>
    <t>Evitar</t>
  </si>
  <si>
    <t>Aleatoriamente el Secretario General revisara procesos de contratación con el fin de evidenciar que la publicación se encuentre en ambas plataformas.</t>
  </si>
  <si>
    <t>Profesional Universitario
Secretario General (Verificación)</t>
  </si>
  <si>
    <t>1 de enero de 2021</t>
  </si>
  <si>
    <t>En curso</t>
  </si>
  <si>
    <t>Falencias en el seguimiento y control de las controversias judiciales</t>
  </si>
  <si>
    <t>Desconocimiento de normas que rigen la actuación judicial.</t>
  </si>
  <si>
    <t>Posibilidad de no ejercer de manera oportuna el derecho de defensa y contradicción en procesos judiciales por debilidades en la contabilización de términos</t>
  </si>
  <si>
    <t>1. Responsable: Profesional Universitario y Secretario General. 
2. Periodo: Semestral.
3. Propósito: Salvaguardar los intereses patrimoniales de la compañía. 
4. Control: Revisión permanente de las notificaciones judiciales y contabilización de terminos para las actuaciones de defensa de la empresa. 
5. Desviación: Sentencias ejecutoriadas en contra de la compañía por omisión en el proceso de defensa judicial. 
6. Soportes: La evidencia se advierte en cada expediente judicial, o a través de la consulta de procesos en la rama judicial:
https://procesos.ramajudicial.gov.co/procesoscs/ConsultaJusticias21.aspx?EntryId=SJl2QSLqtcP%2fcJh23ZaUpRSObKg%3d</t>
  </si>
  <si>
    <t>Reducir (mitigar)</t>
  </si>
  <si>
    <t xml:space="preserve">Revisión periodica por parte del Secretario General de las notificaciones judiciales con el fin de evidenciar la actuación oportuna de defensa de la compañía </t>
  </si>
  <si>
    <t>Reputacional</t>
  </si>
  <si>
    <t xml:space="preserve">     El riesgo afecta la imagen de alguna área de la organización</t>
  </si>
  <si>
    <t>Jefe Control Discíplinario Interno</t>
  </si>
  <si>
    <t xml:space="preserve">Imposiblidad en el adelantamiento de los Procesos verbales por no contar conn los medios tecnologicos. </t>
  </si>
  <si>
    <t>La Oficina de Control Disciplinario Interno carece de equipos necesarios para el adecuado desarrollo de las funciones de la dependencia, además no cuenta con los equipos tecnológicos necesarios para el desarrollo de las audiencias que se dan en materia disciplinaria. Así como los mecanismos electrónicos y virtuales para diligencias de notificación y comunicación. La celebración de audiencias, recepción  de solicitudes de recurso, visitas especiales en la modalidad de no presencial.</t>
  </si>
  <si>
    <t>Usuarios, productos y practicas , organizacionales</t>
  </si>
  <si>
    <t>Probabilidad</t>
  </si>
  <si>
    <t>Perdidas economicas-sanciones por parte de los entes de control -Reprocesos</t>
  </si>
  <si>
    <t xml:space="preserve">alteracion de las novedades de la Nomina- falla del software de Nomina -Manipular los valores de la nomina -Error en la liquidacion de la Nomina- pagar mas o menos a los funcionarios o pensionados </t>
  </si>
  <si>
    <t xml:space="preserve">     Entre 10 y 50 SMLMV </t>
  </si>
  <si>
    <t>La Profesional Universitaria de nomina es el encargada de realizar estas acciones, diario, para tener un manejo efectivo y oportuno en el pago de la nomina y reporte de novedades, a traves de la Revision individual de la nomina - revision de los soportes - vacaciones, incapacidades, permisos, suspensiones, sanciones y licencias. Atencion a requerimientos de los empleados de la empresa en cuanto a pagos extemporaneos y no comunicados al area del talento humano. IALEH ( es el programa que tiene implementado la empresa general, entre ellas modulo de nomina</t>
  </si>
  <si>
    <t>PU Nomina</t>
  </si>
  <si>
    <t xml:space="preserve">Sancion por parte del ente de control-incumpliento de requisitos legales. A nivel de archivo quedaria incompleto y las hojas de vida se requieren para realizar resoluciones de vacaciones, licencias o permisos, y ademas hacen parte integral del archivo de la Oficina de Talento Humano..  </t>
  </si>
  <si>
    <t>por la manipulación o prestamo sin control.</t>
  </si>
  <si>
    <t>Correctivo</t>
  </si>
  <si>
    <t>La responsable de las historias laborales expide copia de lo que requieran - No se presta las historias laborales. Las dependecias de la empresa a veces requieren las hojas de vida para responder a entes de control,  o alguna petición, estas se radican y se prestan por el tiempo requerido.</t>
  </si>
  <si>
    <t>Sanciones fiscales, penales y disciplinarias</t>
  </si>
  <si>
    <t>Falta de verificacion de documentos, y no realizar las listas de chequeo</t>
  </si>
  <si>
    <t>Posibilidad de Vincular personas sin cumplimiento de requisitos minimos del cargo,  alterar documentos para que cierta persona acceda a un cargo o vincular personas inexistentes, o vincular pensionados sin que suspenda su pensión, ocasionando Sanciones fiscales, penales y disciplinarias, debido a la Falta de verificacion de documentos, y no realizar las listas de chequeo</t>
  </si>
  <si>
    <t>Se realiza verificación de todos los funcionarios nuevos en las bases de datos de Contraloria, Procuraduria,policia, y se diligencia lista de chequeo con el fin de verificar el cumplimiento de requisitos minimos.</t>
  </si>
  <si>
    <t>Jefe de Oficina de Talento Humano</t>
  </si>
  <si>
    <t>sanciones por parte de los entes de control</t>
  </si>
  <si>
    <t>Falta de compromiso por parte de los lideres de los procesos, en la entrega de la informacion oportunamente</t>
  </si>
  <si>
    <t xml:space="preserve">     El riesgo afecta la imagen de la entidad internamente, de conocimiento general, nivel interno, de junta dircetiva y accionistas y/o de provedores</t>
  </si>
  <si>
    <t>Solicitar oportunamente la informacion requerida a los lideres de los procesos, para la realizacion de los informes exigidos por ley</t>
  </si>
  <si>
    <t xml:space="preserve">La jefe de la ofiicna de control interno-contratista </t>
  </si>
  <si>
    <t xml:space="preserve">Realizar periodicamente el comité coordinador de control interno con el fin de informar a la alta gerencia el estado del sistema de control interno y que sirvan para la toma de desiciones </t>
  </si>
  <si>
    <t>Mala interpretación del área comercial en la aplicación de las tarifas</t>
  </si>
  <si>
    <t>Error en la aplicación de las tarifas por desconocimiento o diligenciamiento</t>
  </si>
  <si>
    <t>Incumplimiento de los requisitos normativos establecidos para la administración y gestión de Calidad</t>
  </si>
  <si>
    <t>Poca efectividad en  socializacion de los documentos que se normalizan en calidad a los funcionarios que los utilizan.                       No se cuenta  acceso a los diferentes formatos y procedimientos en un documento publico para utilizacion de todos los funcionarios</t>
  </si>
  <si>
    <t>Posibilidad de uso inadecuado u obsoleto de los procedimientos, formatos y registros del SGC, por incumplimiento de requisitos normativos, falta de socialización  y falta de acceso en un documento público.</t>
  </si>
  <si>
    <t>01 De Enero De 2021</t>
  </si>
  <si>
    <t>Hallazgos de los entes de control desinformación de los usuarios, inconsistencia en los informes presentados.</t>
  </si>
  <si>
    <t>los procesos no cumplen con las metas establecidas en el plan de acción</t>
  </si>
  <si>
    <t>No detectar a tiempo el incumplimiento
de los objetivos
estratégicos
por procesos / acciones disciplinarias</t>
  </si>
  <si>
    <t>Los diferentes procesos no presentan la información oportuna para la evaluación de los planes, programas y proyectos de la Entidad</t>
  </si>
  <si>
    <t>Posibilidad de no   evaluar efectivamente Los Planes, Programas Y Proyectos, impidiendo detectar a tiempo  el incumplimiento de Los  Objetivos Estrategicos De  La Entidad, al no presentar  la información adecuada, pertinente y a tiempo de los Mapas de Riegos.</t>
  </si>
  <si>
    <t>Solicitar oportunamente la informacion requerida a los lideres de los procesos, para el seguimiento y la  consolidación de la Matriz de Riesgos de Corrupción y de Gestión, y proceder a  la realizacion de los informes exigidos por la normatividad y para el buen desempeño Institucional.</t>
  </si>
  <si>
    <t xml:space="preserve"> La no transparencia y posible focos de corrupción. Errores de tramites aplicables y falta de instrumentos  de medición.  </t>
  </si>
  <si>
    <t>Demora en que las subgerencias responsables pasen la información. Falta de control en la veracidad y oportunidad de la información.</t>
  </si>
  <si>
    <t xml:space="preserve">Posiibilidad de incumplimiento y mala calidad en el  reporte de la Información al SUIT,  debido a la falta de transparencia  y mecanismos de medición efectivos, por errores en los trámites y demora en las entregas de información para el cargue.  </t>
  </si>
  <si>
    <t>Solicitar oportunamente la informacion requerida a los lideres de los procesos relacionados en los tramites adscritos, para garantizar el cargue mensual en el aplicativo  y asi cumplir con la Ley Antitramites.</t>
  </si>
  <si>
    <t>Automático</t>
  </si>
  <si>
    <t xml:space="preserve">     El riesgo afecta la imagen de de la entidad con efecto publicitario sostenido a nivel de sector administrativo, nivel departamental o municipal</t>
  </si>
  <si>
    <t>Falta de recursos económicos.</t>
  </si>
  <si>
    <t>No contar con la  infraestructura óptima, en cuanto a equipos e instalaciones  que permitan realizar el aseguramiento de calidad en cada etapa del proceso.</t>
  </si>
  <si>
    <t xml:space="preserve">Posibilidad de no acreditación  en la norma 17025 por falta de recursos economicos, materiales calibrados e infraestructura óptima para dicho cumplimiento. </t>
  </si>
  <si>
    <t>40%</t>
  </si>
  <si>
    <t>Media</t>
  </si>
  <si>
    <t>Menor</t>
  </si>
  <si>
    <t>Moderado</t>
  </si>
  <si>
    <t>El Laboratorio de aguas cuenta con una empresa asesora en cuanto a todo lo que tiene que ver con la implementación de la norma y desarrollo de actividades propias que nos puedan llevar a alcanzar la acreditación</t>
  </si>
  <si>
    <t>Jefe de Laboratorio</t>
  </si>
  <si>
    <t>Marzo de 2021</t>
  </si>
  <si>
    <t>Falta de agilidad en los procesos de contratación.</t>
  </si>
  <si>
    <t>No contar con la  infraestructura en el centro de acopio , para el manejo de residuos y no contar con el tratamiento y  la disposición adecuados en el tratamiento de los mismos.</t>
  </si>
  <si>
    <t xml:space="preserve">Posibilidad incumplimiento del programa de Bioseguridad y manejo de Residuos, por falta de agilidad en los procesos contratuales y no contar con la estructura del centro de acopio para el manejo de residuos y no contar con el tratamiento y  la disposición adecuados en el tratamiento de los mismos. </t>
  </si>
  <si>
    <t>30%</t>
  </si>
  <si>
    <t>Divulgación de la información</t>
  </si>
  <si>
    <t>Acarrear multas por divulgación de la información y que la información pueda llegar a personas inadecuadas.</t>
  </si>
  <si>
    <t>Baja</t>
  </si>
  <si>
    <t>Técnicas no estandarizadas ni ajustadas a los estándares de calidad</t>
  </si>
  <si>
    <t>No tener veracidad ni confiabilidad en los análisis de Laboratorio que se realicen por falta de aseguramiento de calidad en cada una de la técnicas.</t>
  </si>
  <si>
    <t>Muy Alta</t>
  </si>
  <si>
    <t xml:space="preserve">     El riesgo afecta la imagen de la entidad con algunos usuarios de relevancia frente al logro de los objetivos</t>
  </si>
  <si>
    <t>Alto</t>
  </si>
  <si>
    <t>Falta de operación de la planta</t>
  </si>
  <si>
    <t>1. Personal no capacitado               2.No poseer los elementos basicos en laboratorio para realizar control de la eficiencia del tratamiento               3. Falta de recursos para la adecuacion de infraestructura</t>
  </si>
  <si>
    <t>1, Por falta de mantenimientos preventivos y correctivos(Fugas, Corrosion, mal funcionamiento de valvulas).
2, Baja presion y volumen en los tanques de abastecimiento.
3, Falla en los reguladores de primera etapa
4. Inoportunidad en el  abastecimiento y de las condiciones tecnicas necesarias para el suministro de gas GLP a los usuarios
5. falta de Pago oportuno de las cuentas de cobro realizadas por el proveedor</t>
  </si>
  <si>
    <t>Carencia De Control De Variables Para Garantizar El Inventario Del Combustible</t>
  </si>
  <si>
    <t>Posibilidad suspension del servicio por deshabastecimiento de los propanoductos que opera la empresa</t>
  </si>
  <si>
    <t>1, Daño en las estructuras de los tanques estacionarios, linea de abastecimiento y tren de regulacion.
2, Deshabastecimiento por daños de terceros</t>
  </si>
  <si>
    <t>Daños ocacionados por terceros a las plantas de gas afectando la operación del servicio</t>
  </si>
  <si>
    <t>Daños Activos Fisicos</t>
  </si>
  <si>
    <t xml:space="preserve">Económico y Reputacional </t>
  </si>
  <si>
    <t>1-Desconocimiento de los procedimientos establecidos
2-Omisión voluntaria del operario de cumplir los procedimientos establecidos
3-Omisión de los tecnicos de gas en seguir el protocolo  de descargue</t>
  </si>
  <si>
    <t xml:space="preserve">falta de cumplimiento de los procedimientos establecidos </t>
  </si>
  <si>
    <t xml:space="preserve">Posibilidad de presentarse una emergencia durante el trasiego de Gas por el incumplimiento de los procedimientos. </t>
  </si>
  <si>
    <t xml:space="preserve">     Entre 50 y 100 SMLMV </t>
  </si>
  <si>
    <t>1-Trabajos de construcción dentro de la vivienda
2-Aseo de la vivienda
3-Manipulación indebida de la red
4-Afectacion por factores externos a la vivienda o al gasodomestico.</t>
  </si>
  <si>
    <t>malnipulacion indevida de la red iterna</t>
  </si>
  <si>
    <t>Desconocimiento en la ejecucion de los procesos</t>
  </si>
  <si>
    <t xml:space="preserve">Inadecuada atencion al usuario </t>
  </si>
  <si>
    <t>Mayor</t>
  </si>
  <si>
    <t xml:space="preserve">1. El Subgerente de Comercializacion de Servicios y Atencion al Cliente mensualmente realiza seguimiento a cada de una de las actividades desempeñadas por la subgerencia, esto a traves de informes y reuniones periodicas con los responsables de cada proceso. En algun incumplimiento se hace llamado de atencion, si este sigue presentandose se remite a control interno disciplinario. Se deja como evidencia los informes y actas de reuniones. </t>
  </si>
  <si>
    <t>25%</t>
  </si>
  <si>
    <t>Reuniones periodicas con coordinadores y recaudadores municipales</t>
  </si>
  <si>
    <t>Subgerente de Comercialización de Servicios y Atención al usuario, y Jefes de área</t>
  </si>
  <si>
    <t>En Curso</t>
  </si>
  <si>
    <t>Apoyo a las coordinaciones en temas relacionados con recaudo y atención al usuario</t>
  </si>
  <si>
    <t>Subgerente de Comercialización de Servicios y Atención al usuario</t>
  </si>
  <si>
    <t xml:space="preserve"> Actualizacion de los manuales de procesos y procedimientos </t>
  </si>
  <si>
    <t>La no atencion oportuna de la PQRs, que los usuarios interponen a la organizacion</t>
  </si>
  <si>
    <t xml:space="preserve">la no respuestas en los tiempos establecidos por la  de Ley </t>
  </si>
  <si>
    <t xml:space="preserve">Posibilidad de incumplimiento en los tiempos de respuesta a los usuarios, generando sanciones en dinero y perdida de reputacion y/o credibiidad ante  los usuarios, debido a la no atención  oportuna de las PQRs, ya que existen tiempos que establece la Ley.  </t>
  </si>
  <si>
    <t>Leve</t>
  </si>
  <si>
    <t>Bajo</t>
  </si>
  <si>
    <t>Se define la causal en concordancia con las causales definidas por la resolución SSPD 6635 de 2018</t>
  </si>
  <si>
    <t>Se asigna a la subgerencia y área competente o al jefe de PQR's para tramitar  respuesta, a la par se carga en el semáforo (archivo excel) para controlar el proceso del cada expediente y  los tiempos de respuesta y en el Iialeph para suministrar información posteriormente a los respectivos informes.</t>
  </si>
  <si>
    <t xml:space="preserve">La respuesta a las PQR se emiten directamente al correo electrónico o dirección Email que el solicitante suscribe al momento de interponer el PQR. de igual manera las resoluciones correspondientes a las respuestas   se publican en la pagina web de la entidad o se contacta al usuario mediante  llamada telefónica. </t>
  </si>
  <si>
    <t>* Perdida total o parcial de la información de la Empresa
*Retrasos en los demás procesos 
* Inoperabilidad de procesos</t>
  </si>
  <si>
    <t>DAÑO LOGICO:
* Ataque informatico
* Software malicioso
* Alteracion de corriente elctrica
* Inadecuada configuracion por error humano involuntario
DAÑO FISICO
* Fallas en el hardware
* Incendio
* Inundacion
* Terremoto
* Servidor violentado</t>
  </si>
  <si>
    <t xml:space="preserve">Responsable: Profesional Universitario del Proceso de Sistemas de Información.  Periocidad: Se realizara la revisión diaria del equipo servidor de la empresa.         Proposito: velar por la integridad física y lógica del servidor de datos                                Control: Se realizara una verificacion de la conexión con el servidor de datos por medio de aplicativos que consumen sus recursos y se revisaran las copias de seguridad.                                     Desviación: El servidor cuenta fuentes alternas de energia para evitar apagones repentinos que pueden generar daños.  Soporte:  Copias de seguridad de la información almacenada en el equipo </t>
  </si>
  <si>
    <t>Restablecimiento de funcionamiento del servidor.   Instalación de Software y base de datos.             Configuración y verificación de funcionamiento optimo. Consecusion de dos nuevos equipos servidores para tener uno en funcionamiento normal y el otro como respaldo en caso de  que el primero falle</t>
  </si>
  <si>
    <t>PU SISTEMAS</t>
  </si>
  <si>
    <t>Interrupción en la prestacion de algunos servicios que presta la entidad a los Usuarios.
Riesgo en la perdida de informacion.
generaria trastornos en algunos procesos de la entidades</t>
  </si>
  <si>
    <t>perdida de información.
saboteo a la base de datos.
secuestro de información.
eliminacion de la información.
afectar la integridad logica del servidor de datos. 
Sinistros Naturales 
Robos a la Infraestructura</t>
  </si>
  <si>
    <t xml:space="preserve">Responsable: Profesional Universitario del Proceso de Sistemas de Información.  Periocidad: Se realizara la revisión diaria de la infraestructura tecnologica.               Proposito: Preservar la estabilidad y continuidad de las actividades de los funcionarios de la entidad.                                Control: Se atienden los llamados de soporte de los usuarios que presentan situaciones con sus recursos tecnologicos.                                    Desviación: Se hacen recomendaciones a los usuarios para el buen manejo de los recursos tecnologicos de la entidad.                 Soporte:  La página web de la entidad contiene la política de seguridad informática de la entidad para su consulta abierta (http://epq.gov.co/images/PLANEACION/POLITICA%20DE%20SEGURIDAD%20INFORMATICA.pdf)                               </t>
  </si>
  <si>
    <t>Restauración de copias de seguridad.                   Mantener el antivirus actualizado.                     Vigilar que se atiendan las recomendaciones de las politicas de uso</t>
  </si>
  <si>
    <t xml:space="preserve">Retraso por parte de las Subgerencias en la entrega oportuna y veras de la información que debe reportarse de manera periodica en el SUI, así como tambien toda la documentación requerida para el cierre de los proyectos provenientes de regalias. </t>
  </si>
  <si>
    <t xml:space="preserve">Incumplimiento en las entregas y verecidad de la información                                                                                                                                                                                                                                                                                                                                                                                                                                                                                                                                                                   </t>
  </si>
  <si>
    <t>Posibilidad de presentar los reportes de información al SUI/GESPROY,  inoportunamente o poca calidad y veracidad, ocasionando Retraso por parte de las Subgerencias en la entrega oportuna y veras de la información que debe reportarse de manera periodica en el SUI, así como tambien toda la documentación requerida para el cierre de los proyectos provenientes de regalias; debido al  incumplimiento en las entregas y verecidad de la información</t>
  </si>
  <si>
    <t>Semanal, Mensual, Trmestral, Semestral y anual</t>
  </si>
  <si>
    <t>Realizar un constante monitoreo de los formularios pendientes según su periodicidad, ademas crear campañas para generar concienca en la entrega de la información. Tambien se propone  incluir avisos por parte de los sistemas de control interno para agilizar los procesos en la entrega de la información. Para el Caso de Gesproy realizar reunionres y mesas de trabajo a fin de generar compromisos que permitan avanzar en el cierre de los proyectos de Regalias</t>
  </si>
  <si>
    <t>Tecnico Operativo</t>
  </si>
  <si>
    <t>Alta</t>
  </si>
  <si>
    <t>Tesorera General</t>
  </si>
  <si>
    <t xml:space="preserve">Toma de decisiones inoportuna por parte de la junta directiva y la gerencia frente a las recomendaciones realizadas por el profesional universitario </t>
  </si>
  <si>
    <t xml:space="preserve">Incremento en las cuentas por pagar a los proveedores, afectación al presupuesto de la sguiente vigencia. </t>
  </si>
  <si>
    <t>El Jefe de Oficina de presupuesto realizará un informe trimestral con el fin de informar a la alta gerencia la ejecución presupuestal a la fecha, para su posterior toma de decisiones.  Proyectar el acuerdo para su aprobación por parte de la junta directiva, modificarlo cuando así sea necesario. Las evidencias reposan en el informe presentado a Gerencia</t>
  </si>
  <si>
    <t>Información pptal deficiente , inoportuna y poco confiable.
 Sanciones</t>
  </si>
  <si>
    <t>Inestabilidad del sistema aplicado, que genera cifras dudosas en los resultados, por tanto no hay conciliación oportuna para los informes..</t>
  </si>
  <si>
    <t>El Jefe de Oficina de presupuesto informará de forma mensual al área de sistemas de la entidad para que informe a los encargados del software, y se realicen las correcciones respectivas, con el propósito de darle trámite a las actividades del área. Las evidencias, solicitudes al area de sistemas y demas dependencias</t>
  </si>
  <si>
    <t xml:space="preserve">Solicitar al área de sistemas que lleve un registro de la información equivocada para dar información a la alta gerencia y tome decisiones con respecto al Software. </t>
  </si>
  <si>
    <t>Sanciones.
Malas decisiones por datos pptales confusos e informes deficientes</t>
  </si>
  <si>
    <t xml:space="preserve">No cumplir con las fechas estupuladas por los entes de control, la subgerencia o la alta gerencia de los documentos requeridos. / Brindar información equivocada. </t>
  </si>
  <si>
    <t>El Jefe de Oficina de presupuesto con el objetivo de rendir los informes a tiempo a los entes designados para ello, debe tener un calendario actualizado de los requerimientos y las fechas de los mismos. El control se realiza con el fin de evitar que la empresa tenga sanciones por la información inoportuna de los mismos.  Las evidencias se encuentran en el calendario estipulado.</t>
  </si>
  <si>
    <t>Incremento en los traslados prespuestales; no cumplimiento con el principio de planeación.</t>
  </si>
  <si>
    <t>Mala planeación al momento de reportar las necesidades a la Oficina de Prespuesto.</t>
  </si>
  <si>
    <t>Relaciones Laborales</t>
  </si>
  <si>
    <t>El Jefe de Oficina de presupuesto solicitara  a la Subgerencia respectiva, justificación del porque no cumplio con el valor presupuestado, dicha argumentación sera transcrita en la Resolución de traslado presupuestal. El software de presupuesto no permite generar Certificados de Disponibilidad por valores superiores al valor presupuestado. Evidencias en el Presupuesto</t>
  </si>
  <si>
    <t>el Jefe de Oficina informara a la Subgerencia para hacer las correcciones pertinentes.</t>
  </si>
  <si>
    <t>Subgerente Administrativa y Financiera y Jefe de Oficina de Presupuesto</t>
  </si>
  <si>
    <t>Multa y sanción del Organismo de control</t>
  </si>
  <si>
    <t>Incumpliento en las fechas de entrega de los informes.</t>
  </si>
  <si>
    <t>La Jefe de Oficina  del área de contabilidad realiza cronograma anual de todas las fechas de vencimiento de los diferentes informes y declaraciones a cargo del area contable de la empresa,buscando con ello evitar sanciones para la entidad; para lo cual realizara seguimiento mensual de cada una de las actividades establecidas y su respectivo cumplimiento. Las evidencias reposaran en los informes y declaraciones.</t>
  </si>
  <si>
    <t>LaJefe de Oficina de Contabilidad realizará conciliaciones bancarias de la mano con almacen de manera mensual, para lo cual se deja reporte de dichas conciliaciones en los formatos establecidos para este fin, adicional se pone en conocimiento de la tesoreria y del almacen de las diferencias detectas con el fin de que sean corregidas, ajustadas o justificadas</t>
  </si>
  <si>
    <t>Conciliar mensualmente la informacion que genera impactos financieros con el area contable</t>
  </si>
  <si>
    <t>Información contable deficiente.
Sanciones Fiscales y Administrativas</t>
  </si>
  <si>
    <t>desconocimiento de la normatividad</t>
  </si>
  <si>
    <t>Posibilidad de efectuar causación de pagos sin realizar los descuentos correspondietes, ocasionando información contable deficiente,
Sanciones Fiscales y Administrativas; ocurridos de pronto por el desconocimiento de la normatividad</t>
  </si>
  <si>
    <t>La PU de contabilidad realiza las causaciones diariamente o cuando lleguen por parte de cada uno de los supervisores, y La Jefe de Ofina realizara revision a todas las causaciones, verificando que tengan todos los descuentos establecidos como lo es estampillas, retenciones y demas, y firmara dichos documentos en señal que estan correctos, con el fin de que la tesorera efectue el pago correspondiente. dichas evidencias reposaran en los expedientes de Tesoreria</t>
  </si>
  <si>
    <t>Hacer la respectiva nota contable y el debido cobro de los descuento a cada persona.</t>
  </si>
  <si>
    <t>Fuente:  Adaptado de Curso Riesgo Operativo Universidad del Rosario por Dirección de Gestión y Desempeño Institucional de Función Pública,  2020.</t>
  </si>
  <si>
    <t>Código: GCI-P-02-R-02</t>
  </si>
  <si>
    <t>Posibilidad de incumplimiento en las garantías procesales en el desarrollo de los procesos verbales dado que la oficina no cuenta con los equipos necesarios para el adecuado desarrollo de estos.</t>
  </si>
  <si>
    <r>
      <t>La Jefe de Control Disciplinario Interno solicitara a la Subgerencia Administrativa y Financiera,  mediante oficios, con una frecuencia  cuatrimestral</t>
    </r>
    <r>
      <rPr>
        <sz val="11"/>
        <color indexed="8"/>
        <rFont val="Tahoma"/>
        <family val="2"/>
      </rPr>
      <t xml:space="preserve">  la adquicision de los medios tecnologicos necesarios para la realizacion de los procesos verbales y audiencias virtuales, dado que en Marzo de 2022 entran en vigencia  las disposiciones  de la Ley 1952 de 2019, . En caso de no adquicision de los medios  tecnologicos no cumpliriamos  con lo ordenado por está Ley generando una</t>
    </r>
    <r>
      <rPr>
        <sz val="11"/>
        <rFont val="Tahoma"/>
        <family val="2"/>
      </rPr>
      <t xml:space="preserve"> desviacion que  conlleva a la nulidad de los procesos adelantados por esta Oficina por violación al procedimiento establecido en la normatividad vigente.</t>
    </r>
    <r>
      <rPr>
        <sz val="11"/>
        <color indexed="8"/>
        <rFont val="Tahoma"/>
        <family val="2"/>
      </rPr>
      <t xml:space="preserve"> La evidencia son las copia de los oficios remitidos a la Subgerrencia Administrativa y Financiera.</t>
    </r>
  </si>
  <si>
    <r>
      <t>Se realizaran solicitudes al proceso competente para la adquicision de los medios tecnologicos necesarios para la realizacion de los procesos verbales y audiencias virtu</t>
    </r>
    <r>
      <rPr>
        <sz val="11"/>
        <rFont val="Tahoma"/>
        <family val="2"/>
      </rPr>
      <t>ales</t>
    </r>
  </si>
  <si>
    <t>Posibilidad de perdida en la Manipulacion de las historias laborales de los funcionarios de EPQ, ocasionando Sancion por parte del ente de control, incumplimiento de requisitos legales, a nivel de archivo quedaria incompleto y las hojas de vida se requieren para realizar resoluciones de vacaciones, licencias o permisos, y ademas hacen parte integral del archivo de la Oficina de Talento Humano; debido a la manipulación o prestamo sin control de los historiales</t>
  </si>
  <si>
    <t>Auxiliar Administrativo  Técnico Administrativo</t>
  </si>
  <si>
    <t xml:space="preserve">posibilidad de Incumplimiento al plan de accion de la Oficina Asesora de Control interno ocasionando sanciones por parte de los entes de control por falta de compromiso de los lideres de los procesos en la entrega de la informacion oportuna </t>
  </si>
  <si>
    <r>
      <t xml:space="preserve">El jefe de la oficina de control interno realizara seguimiento </t>
    </r>
    <r>
      <rPr>
        <sz val="11"/>
        <color indexed="8"/>
        <rFont val="Tahoma"/>
        <family val="2"/>
      </rPr>
      <t xml:space="preserve">trimestral al cumplimiento del plan de acción con el fin de verificar la realización  de todas las actividades programadas en la presente vigencia, en caso que no se cumpla lo programado se informara al comité coordinador de control interno. y se levantara las actas correspondientes, al plan de acción que se encuentra publicado en la página web de la entidad </t>
    </r>
  </si>
  <si>
    <t xml:space="preserve">continua </t>
  </si>
  <si>
    <t>con registro</t>
  </si>
  <si>
    <t>Responsable: El Profesional Universitario de  Planeación Corporatival,  Periodicidad:  en todo momento,  Aplicación: normalizar los documentos  requeridos por cualquiera de los procesos de la Entidad ya sea elaborados actualizados o cancelados,  Control: solicitud de normalización mediante formato de emisión de documentos, una vez normalizado  se pide al lider del proceso socializar de manera transversal este documento a cargo de su proceso, por otra parte  gestionar un medio electrónico con el proceso competente (sistemas de información) donde sean públicados de manera continua todos los documentos actualizados y vigentes con que cuenta cada area de la Empresa, lo anterior para su fácil consulta, acceso oportuno y el uso adecuado, se implementará controles en la administración y custodia de los documentos públicados que          eviten alteración de su original versión.  Desviación: la no actualización del SGC  genera una mala operabilidad  de los procesos, ineficiente desempeño Institucional,  incumplimiento a los objetivos  de la Entidad y posibles sanciones. Evidencia: registro implementado para solicitud de emisión de documentos y socialización de los procesos,  la ruta digital dispuesta para esta acción servira de evidencia documental y los archivos que reposan en el area de Planeación Corporativa.</t>
  </si>
  <si>
    <t xml:space="preserve"> Establecer el uso  del registro de Emisión de documentos, como herramienta de control para la trazabilidad  y socializacion de los documentos normalizados.  Gestionar un medio electronico donde se tenga publicado todos los documentos vigentes para  que tengan acceso a estos documentos todos los funcionarios, competentes.      </t>
  </si>
  <si>
    <t xml:space="preserve">Posibilidad de ajustar o calcular erróneamente las tarifas de acueducto, alcantarillado y gas, debido a mala interpretación de la norma vigente, por desconocimiento o mal diligenciamiento. </t>
  </si>
  <si>
    <t>Responsable: El Profesional Universitario de Planeación, Jefe de Planeacion Corporativa y Subgerente de Planeación. Periodicidad: Mensual. Propósito: Actualización correcta de las tarifas de acueducto y alcantarillado. Cómo se realiza el control: Cada mes, se realiza la verificación del IPC en la página Web del DANE donde se puede conocer cuál ha sido su variación, si llega acumulado mayor al 3% se aplica el incremento, según la normatividad vigente.  Desviaciones: Se realiza el seguimiento para evitar sanciones.   Evidencias: Se anexa seguimiento del IPC en formato Excel.</t>
  </si>
  <si>
    <t>Verificar  los primeros 5 días del mes, el reporte  del DANE  en su página oficial en el IPC del mes anterior, este dato se ingresa al Excel de seguimiento del IPC donde cálcula automáticamente cuánto es el acumuldo para municipios grandes y pequeños; si llega al 3 se hace la actualización de las tarifas de acueducto y alcantarillado según el acumulado. Si no hay acumulado de 3 puntos, se dejan las tarifas como el mes anterior. Una vez son actualizadas las tarifas de aceuducto y alcantarillado se envía vía e-mail al área de facturación para su aplicación, posteriormente, se hace publicación en la página Web de la entidad.  Es importante aclarar  que el modelo tarifario aplicado a las tarifas de acueducto y alcantarillado para los municipios grandes está contemplado en la Resolución CRA 688 de 2014 y para los municipios pequeños en la Resolución CRA 825 de 2017.  Estas resoluciones CRA contienen la metodología con la cual se calculan las tarifas mediante el estudio de costos y tarifas, el cual es realizado por un asesor experto en régimen tarifario que la entidad contrata de forma externa.</t>
  </si>
  <si>
    <t>Lideres de procesos - profesional Universitario, jefe planeacion corporativa y Subgrente de planeación y mejoramiento Institucional</t>
  </si>
  <si>
    <t xml:space="preserve">En curso </t>
  </si>
  <si>
    <t xml:space="preserve">Responsable: El Profesional Universitario de Planeación, jefe de planeacion corporativa y Subgerente de Planeacón.                                                                                                Periodicidad: De manera mensual                                                      Proposito: Realiza la aplicación correcta del Marco tarifario                              control: Cada mes hace la  verificación de las variables de costos del gas  (tranporte y peso de metro cubico-kilo), inventarios de volumenes , factores de corrección, IPP - IPC  y la correcta aplicación de la Resolución vigente de la metodologia, para los  calculos de los cargos de distribución , comercialización y subsidios.                                          Desviación: El no aplicarse la tarifa correctamente puede generar un impacto  reputacional, economico Interno y externo, sanciones a la Entidad.                                                                              Evidencias: Archivo en excel publicación tarifas subsidios&amp;contribuciones y otros documentos que genere la ejecución de la aplicación de la tarifa. </t>
  </si>
  <si>
    <t>reducir (mitigar)</t>
  </si>
  <si>
    <t>Solicitar los 5 primeros dias de cada mes la informacion requerida a los procesos competentes, para que sea entregada maximo a los 10 dias del mes. Realizar los calculos de acuerdo al modelo tarifario y la normatividad vigente, y realizar el formato Publicacion tarifas subsidios&amp;contribuciones, para su aprobacion y firma por el Subgerente de Planeacion y Mejoramiento Instutucional. Publicacion en diario regional de alta circulacion y en la pagina Web. Ademas de la entrega de la informacion al area de facturacion via email para la aplicacion de la tarifa.</t>
  </si>
  <si>
    <t>Posibilidad de alteración de la información provocando hallazgos de los entes de control, por  inconsistencias  en los informes presentados,  dado  que los procesos no cumplen con las metas establecidas en el Plan de Acción.</t>
  </si>
  <si>
    <r>
      <t>El Profesional Universitario de Planeación Corporativa realiza la recoleccion de la informacion</t>
    </r>
    <r>
      <rPr>
        <sz val="11"/>
        <color indexed="10"/>
        <rFont val="Tahoma"/>
        <family val="2"/>
      </rPr>
      <t xml:space="preserve"> </t>
    </r>
    <r>
      <rPr>
        <sz val="11"/>
        <rFont val="Tahoma"/>
        <family val="2"/>
      </rPr>
      <t>(reportes de indicadores)  c</t>
    </r>
    <r>
      <rPr>
        <sz val="11"/>
        <color indexed="8"/>
        <rFont val="Tahoma"/>
        <family val="2"/>
      </rPr>
      <t>ada cuatro meses , la cual es solicitada por correo electronico y oficios; para que envien la matriz debidamente diligenciada con  los soportes, cuando la información enviada no corresponde o esta incompleta se solicita de nuevo la corrección y el envio correspondiente a ese cuatrimestre, para ser consolidada  y verificar los avances en ese periodo con respecto a cada indicador y posterior a ello realizar la elaboracion del Informe, en caso de presentar información alterada no se podra contar con veracidad en los indicadores, lo que puede ocasionar incumplimiento de los objetivos institucionales. La evidencia queda publicada en la pagina y en solicitudes por correo y oficios archivados en la oficina de Planeación Corporativa.</t>
    </r>
  </si>
  <si>
    <t>Solicitar oportunamente la informacion requerida a los lideres de los procesos, para la  consolidación del Plan de Acción y la realización de los informes exigidos por ley.</t>
  </si>
  <si>
    <t>Profesional Universitario de Planeación Corporativa</t>
  </si>
  <si>
    <r>
      <t>El profesional universitario de Planeación Corporativa solicita la información  a cada proceso</t>
    </r>
    <r>
      <rPr>
        <sz val="11"/>
        <rFont val="Tahoma"/>
        <family val="2"/>
      </rPr>
      <t xml:space="preserve"> (seguimiento a los riesgos identificados) </t>
    </r>
    <r>
      <rPr>
        <sz val="11"/>
        <color indexed="8"/>
        <rFont val="Tahoma"/>
        <family val="2"/>
      </rPr>
      <t>de manera cuatrimestral por correos electronicos y envio de oficios,  para que envien la matriz de riesgo de gestión y de corrupción (a quienes les aplique) ,buscando con ello consolidar y hacer la verificación de los riesgos a los cuales esta expuestos la entidad; cuando no viene completo se solicita por correo electronico la información faltante o errada para poder continuar con la consolidación para poder ser enviada a la tercera linea de defensa. En caso de no poder realizar la evaluación y no hacer la consolidación oportuna puede llegar a la materialización de los diferentes Riesgos en los procesos de la Entidad. La evidencia queda publicada en la pagina y soportes existentes en solicitudes por correo y oficios archivados en la oficina de Planeación Corporativa.</t>
    </r>
  </si>
  <si>
    <t>Profesional Universitario de Planeación Corpotaiva</t>
  </si>
  <si>
    <r>
      <t>El Profesional Universitario de Planeación</t>
    </r>
    <r>
      <rPr>
        <sz val="11"/>
        <color indexed="10"/>
        <rFont val="Tahoma"/>
        <family val="2"/>
      </rPr>
      <t xml:space="preserve"> </t>
    </r>
    <r>
      <rPr>
        <sz val="11"/>
        <rFont val="Tahoma"/>
        <family val="2"/>
      </rPr>
      <t xml:space="preserve">Corporativa, </t>
    </r>
    <r>
      <rPr>
        <sz val="11"/>
        <color indexed="8"/>
        <rFont val="Tahoma"/>
        <family val="2"/>
      </rPr>
      <t>debe recepcionar la información a cada una de las subgerencias competentes con el fin de cargar esta información a la plataforma SUIT esta información se reporta mensual, La solicitud de la información debe ser certificada por cada uno de los subgerentes de los procesos responsables de suministrarla., el no reporte de la información va en contra del principio de transparencia y puede ocasionar focos de corrupción. La evidencia son los cargues en el aplicativo SUIT.</t>
    </r>
  </si>
  <si>
    <t>Profesional Universitario de Planeación Corporatival</t>
  </si>
  <si>
    <t>El jefe de Laboratorio  realiza el  seguimiento permanente al cumplimiento de requisitos para la contratación de proveedores de insumos, mantenimiento y calibración  de equipos con sus respectivos cronogramas y plan metrológico. Buscando con ello  dar cumplimiento a lo establecido en los cronogramas y en el plan metrológico una vez se adjudiquen dichos contratos de cada vigencia. Dando cumplimiento a lo anterior se evitan sanciones de los entes de control con los cronogramas y plan metrológico como evidencias.</t>
  </si>
  <si>
    <t>El jefe de Laboratorio  realiza el  seguimiento permanente al cumplimiento de requisitos para la contratación de proveedores para dsiposición final de residuos, buscando la Implementación del programa de Bioseguridad  y con ello  dar cumplimiento a lo establecido por las autoridades ambientales  una vez se adjudiquen dichos contratos para cada vigencia. Dando cumplimiento a lo anterior se evitan sanciones de los entes  de control con las evidencias de ejecución del contrato y los registros de control y disposición final de los residuos.</t>
  </si>
  <si>
    <t>Posibilidad de no contar con la confidencialidad  de la información.</t>
  </si>
  <si>
    <t>El jefe de Laboratorio  realiza el  seguimiento permanente al cumplimiento en cuanto a validar la firma de confidencialidad de cada uno de las personas vinculadas con información del Laboratorio. Para cada vigencia y futuras. Buscando con ello  dar cumplimiento a lo establecido en el aseguramiento de la confidencialidad. Dando cumplimiento a lo anterior se evita que la información pueda llegar a personas que con ella atenten contra el Laboratorio o la empresa. La Evidencia  son los acuerdos de confidencialidad firmados.</t>
  </si>
  <si>
    <t>Posibilidad de no contar con Técnicas implementadas en los análisis diarios, que garanticen veracidad  y confiabilidad en los análisis de Laboratorio que se realicen por falta de aseguramiento de calidad en cada una de la técnicas.</t>
  </si>
  <si>
    <t>El jefe de Laboratorio  realiza el  seguimiento permanente al cumplimiento de la aplicación de aseguramiento de calidad en cada una de las técnicas,buscando con ello  dar cumplimiento a lo establecido  en los estándares de calidad  para cada vigencia y futuras. Dando cumplimiento a lo anterior se evitan sanciones de los entes de control con evidencias en la realización de ensayos que aseguren la calidad de cada uno de los análisis asi como la validación de las técnicas analíticas usadas en el Laboratorio de Aguas. La  evidencia son los soportes  de validación de las técnicas.</t>
  </si>
  <si>
    <t>Desabastecimiento en el municipio de Agua Potable  Daños físicos en las redes de distribución de acueducto, perdidas ecónomicas,sanciones,interrupción del servicio.  Falla en el sitema de alcantarillado, provocado por mala conexión a las tuberías principales, colapsos y taponamientos de los sitemas</t>
  </si>
  <si>
    <t>Falta de recursos para optimizar las redes, falta de materiales en sitio para el arreglo de la red, falta de maquinaria para agilizar los arreglos, daños en la red de aducción o conducción.  No contratar el personal idoneo y necesario, ni poseer los materiales suficientres, para mantener las redes del acueducto y alcantarillado sin obstrucciones y realizar las reposiciones  que sean necesarias.</t>
  </si>
  <si>
    <t>Posibilidad de daños físicos en la red de Acueducto y Alcantarillado, generando perdidas económicas, interrupción o fallas en la prestación del servicio, daños o colapso en la operación de los sistemas de abastecimiento, distribución, transporte y tratamiento tanto de agua potable como aguas negras. Debido a la falta de recursos para optimizar redes, adecuación en el funcionamiento de equipos, falta de personal requerido para la operación del servicio y la atención de fallas en los sistemas, Falta de material disponible en sitio para atender emergencias o requerimientos inmediatos y demás labores que impliquen una prestación optima de los servicios de acueducto y alcantarillado .</t>
  </si>
  <si>
    <t xml:space="preserve">El Profesional Universitario de la Subgerencia de Servicios Públicos Domiciliarios, mensualmente  realizara control al contrato de suministros de materiales , mediante el cual se adquieren los materiales necesarios para realizar las reparaciones que den lugar a los sistemas de Acueducto y Alcantarillado con el fin de mitigar daños, afectaciones a  la comunidad; en la prestación de los Servicios,    produciendo interrupción del servicio de agua potable o probelmaticas por vertimiento de aguas residuales, como evidencias se presentan copias del Acta de supervisón del Contraro de Suministro. 
</t>
  </si>
  <si>
    <t>correctivo</t>
  </si>
  <si>
    <t>manual</t>
  </si>
  <si>
    <t>mensual</t>
  </si>
  <si>
    <t xml:space="preserve">Se busca tener inventario en existencia o contrato vigente para suplir las emergencias o contingencias, en caso que no haya material disponible en la coordinación se enviará material desde la oficina central. </t>
  </si>
  <si>
    <t>Profesional Universitario Subgerencia de Servicios Públicos Domiciliarios.</t>
  </si>
  <si>
    <t xml:space="preserve">El Personal Técnico de la Subgerencia de Servicios Públicos Domiciliarios, diariamente  se encargaran de realizar mantenimientos y/o reparaciones en los sistemas de Acueducto y Alcantarillado para el buen funcionamiento de las redes, garantizando la continuidad y calidad del servicio, se presentan informes del estado del las redes en los municipios para programar actividades de reparaciones o mantenimientos en los sectores que se requieren con el personal capacitado para dichas labores. Tambien se encargaran de supervisar el funcionamiento de los equipos utilizados en las reparaciones de las redes de acueducto o alcantarillado. La desviación en caso de no cumplir con el control proyectado provoca interrupción del servicio de agua potable o probelmaticas por vertimiento de aguas residuales, las evidencias se deben enviar en fotografías del arreglo y del material utilizado, </t>
  </si>
  <si>
    <t>diario</t>
  </si>
  <si>
    <t>Se garantiza la programación del personal para coordinar los mantenimientos y/o repaciones requeridas para el correcto funcionamiento de los Sistemas de Acueducto y Alcantarillado.</t>
  </si>
  <si>
    <t>Personal Técnico de la Subgerencia de Servicios Públicos Domiciliarios</t>
  </si>
  <si>
    <t xml:space="preserve"> Profesional Universitario de Gas programa  3 inspecciones al año, (Dichas inspecciones pueden ser  realizadas por: el proveedor, tecnicos de Gas o el profesional Universitario de Gas) con el fin de detectar fugas o anomalias en la planta de almacenamiento, se hara el control de acuerdo al resultado obtenido , con mantenimientos  preventivos y/o correctivos por el personal tecnico idoneo,
En caso que se presente Fugas: Solicitar apoyo tecnico y de herramientas al proveedor, si es necesario solicitar tanque en comodato.Desviación: perdida economica y  posibles afectaciones a la  infraestructura. Su  evidencia sera en ordenes de trabajo, actas de visita.</t>
  </si>
  <si>
    <t xml:space="preserve">El cuerpo técnico de gas realizara diariamente las lecturas de variables diarias de las condiciones de volumen, presión y temperatura de los propanoductos actividad controlado por el Profesional universitario de gas. 
Con el propósito de detectar variación de las variables de volumen y presión con el fin de evitar disminución de presión y caudal en la red de distribución,
En caso que se presente se debe dar aviso al profesional universitario para solicitar gas al proveedor, desviación la afectación en la continuidad del servicio. La evidencia es formatos de lecturas diarias.
</t>
  </si>
  <si>
    <t xml:space="preserve">El Subgerente de Servicios Públicos  Domiciliarios debe contar con un proveedor los 365 dias del año y realizar la contratación del suministro para cada año en la
cual es necesario presentar Los Procedimientos Y Procesos Para La Contratación Del Proveedor De Gas A Tiempo
Propósito: Contar con la disponibilidad de la materia prima para la prestación del servicio, que es el Gas GLP. 
En caso que se presente: Acudir a la Subgerencia Administrativa y financiera  con el fin de aprobar un presupuesto y a Secretaria General para llevar un proceso de contratacion.  Desviación afectación en la continuidad del servicio:  La evidencia es el contrato de suministro 
</t>
  </si>
  <si>
    <t xml:space="preserve">Subgerente de Servicios Públicos  Domiciliarios, el profesional Universitario y la subgerencia administrativa, cada vez que el volumen este mínimo en un 50%, deben realizar el suministro y la cuenta de cobro antes de terminarse el mes para pago oportuno, mediante trámites necesarios como actas parciales por el valor de los productos y la transferencia de la cuenta, al área de Contabilidad para su respectivo pago.
Propósito: Contar con la disponibilidad de la materia prima para la prestación del servicio, que es el Gas GLP. 
en caso que se presente: Acudir al área Administrativa y técnica con el fin de aprobar el pago, una vez cumpla con los requisitos de la cuenta de cobro, la Desviación Afectación en la continuidad del servicio. Evidencia cuentas de cobro por parte del contratista. 
</t>
  </si>
  <si>
    <t xml:space="preserve">Responsable: Subgerente de Servicios Públicos  Domiciliarios- profesional Universitario de Gas. 
Periodicidad: Cuando se genere la necesidad de materiales de acuerdo a su funcionalidad. Control: debe realizar un Backuk de materiales para evitar la falta de los mismos cuando se presente un evento.
Propósito: Contar con la disponibilidad de la materia prima para la prestación del servicio en caso de un daño, que es el Gas GLP. 
en caso que se presente: Solicitar apoyo tecnico y de herramientas al proveedor, si es necesario solicitar tanque en comodato.  Desviación: Afectación en la continuidad del servicio. Evidencia: Contrato de materiales y suministro
</t>
  </si>
  <si>
    <t>Posibilidad de daños por terceros a las plantas de gas GLP ocacionando perdidas economicas</t>
  </si>
  <si>
    <r>
      <t>Responsable: Cuerpo Técnico y Profesional Universitario de Gas, diariamente realizar controles a las plantas estacionarias, validando la infraestructura;está actividad es controlada por el profesional universitario.</t>
    </r>
    <r>
      <rPr>
        <sz val="11"/>
        <color indexed="8"/>
        <rFont val="Tahoma"/>
        <family val="2"/>
      </rPr>
      <t xml:space="preserve">
Propósito: Detectar variación de las variables de volumen y presión con el fin de realizar el control del estado fisico de las plantas y se realizan los controles diarios en plantas estacionarias como presión en lineas  idorización.
En caso que se presente: Realizar las reparaciones y correcciones pertinentes, hacer valida la p</t>
    </r>
    <r>
      <rPr>
        <sz val="11"/>
        <rFont val="Tahoma"/>
        <family val="2"/>
      </rPr>
      <t>oliza con la que la subgerencia administrativa aseguran todos los bienes de la empresa. Desviación:</t>
    </r>
    <r>
      <rPr>
        <sz val="11"/>
        <color indexed="10"/>
        <rFont val="Tahoma"/>
        <family val="2"/>
      </rPr>
      <t xml:space="preserve"> </t>
    </r>
    <r>
      <rPr>
        <sz val="11"/>
        <rFont val="Tahoma"/>
        <family val="2"/>
      </rPr>
      <t>perdida economica y  debastecimiento de suministro de gas  Evidencia: Toma de presiones en sitio</t>
    </r>
  </si>
  <si>
    <r>
      <t>Responsable: Cuerpo Técnico y Profesional Universitario de Gas, 
Periodicidad: una vez al año</t>
    </r>
    <r>
      <rPr>
        <sz val="11"/>
        <rFont val="Tahoma"/>
        <family val="2"/>
      </rPr>
      <t xml:space="preserve"> control: </t>
    </r>
    <r>
      <rPr>
        <sz val="11"/>
        <color indexed="8"/>
        <rFont val="Tahoma"/>
        <family val="2"/>
      </rPr>
      <t xml:space="preserve">debe realizar Capacitaciones a los técnicos de gas sobre los procedimientos de descargue.
Propósito: Mantener actualizados el cuerpo tecnico con respecto a los procedimientos del suministro de gas.
Realizar control al cuerpo tecnico y el cumplimiento de los procedimientos
En caso que se presente: Realizar las acciones pertinentes por parte del personal del cuerpo de bomberos y del personal de la empresa de Suministro, quienes están capacitados para atender cualquier tipo de emergencia durante el trasiego. Luego de controlar el evento se debe evaluar los daños presentados, y realizar las reparaciones pertinentes con apoyo de la subgerencia administrativa y financiera para la compra de los equipos, herramientas y materiales necesarias.
Se debe aplicar los procedimientos establecidos dentro del plan de emergencias. </t>
    </r>
    <r>
      <rPr>
        <sz val="11"/>
        <rFont val="Tahoma"/>
        <family val="2"/>
      </rPr>
      <t>Desviación: Afectación en la continuidad del servicio       Evidencia:Contrato suministro a granel, de gas GLP (gas licuado de petróleo)</t>
    </r>
  </si>
  <si>
    <t>Posibilidad de presentarse una Emergencia en redes internas causada por el usuario</t>
  </si>
  <si>
    <t xml:space="preserve">Responsable: Subgerente de Servicios Públicos  Domiciliarios, Profesional Universitario del Area de comuniciaciones debe Realizar campañas de socialización en tipo preventivo  para uso seguro de gas, 1 vez al año.  Y El profesional Universitario de Gas programa certificaciones previas a las intalaciones de las redes  con periodicidad: de una vez cada 5 años. 
Proposito:evitar defectos en las redes internas de Gas por modificaciones a la infraestructura interna de la red por parte de los usuarios, mediante visitas tecnicas y capacitaciones se pretende minimizar el riesgo mediante la socializacion de manejo seguro del gas. 
Si se presenta: El personal tecnico realiza la visita con el fin de realizar las acciones pertinentes para solucionar el evento, se dan recomendaciones al usuario. Desviación: perdida economica y  posibles afectaciones a la  infraestructura   Evidencia: Campañas de socializacion. </t>
  </si>
  <si>
    <t>Posibilidad de recibir sanciones por los entes de control por no cumplir con las normas de calidad en las PTAPS y PTARS, debido a: los errores y descuido en la toma de decisiones en la operación y control del proceso del tratamiento del agua por parte del personal de operarios; por falta de suministro oportuno de insumos químicos, de equipos e infraestructura adecuados , y por falta de mantenimiento oportuno de los mismos.</t>
  </si>
  <si>
    <t xml:space="preserve">El operario de cada planta de potabilización de agua realiza controles de proceso y calidad del agua cada hora del dia y lo registra en la planilla 'Registro de Operación Planta de Tratamiento', en caso de no cumplir con esta actividad se procede según lo establecido en el Reglamento Interno de Trabajo vigente.  Ya que esto implica no producir agua potable para los usuarios.          Queda como evidencia la planilla y el reporte diario que se envia a la lider del proceso via whats app.                                                                                     </t>
  </si>
  <si>
    <t>Con el fin de optimizar la producción de agua potable, se esta cumpliendo un cronograma para mantenimientos a las diferentes plantas de tratamiento, a las instalaciones físicas,  a los equipos (electricos, tecnomecánicos, elementos metalicos) etc., capacitacion-reinduccion a los operarios,</t>
  </si>
  <si>
    <t>Jefe Oficina de Plantas, operarios, personal técnico Oficina de Plantas</t>
  </si>
  <si>
    <t xml:space="preserve">El operario de cada planta de tratamiento de aguas residuales diariamente realiza limpieza y mantenimiento a las estructuras  y controles del proceso de tratamiento donde se registra en el formato  de ' Registro diario de Toma de caudal, pH y temperatura ', en caso de no cumplir con estas actividades  se procede según lo establecido en el Reglamento Interno de Trabajo vigente.  La desviación es la afectación que ocasiona al tratamiento de las aguas residuales e incumplimiento a la normatividad vigente. Las evidencias son las bitacoras, actas de visitas y formatos de registro de parametros  y/o  mantenimiento.                                                                                        </t>
  </si>
  <si>
    <t xml:space="preserve">Con el fin de cumplir con los requerimientos, se tiene un cronograma para realizar mantenimientos a las diferentes plantas de tratamiento,  a los equipos (electricos, tecnomecánicos, elementos metalicos) </t>
  </si>
  <si>
    <t xml:space="preserve">Adecuación de procesos y procedemientos de acuerdo a los manuales de funciones </t>
  </si>
  <si>
    <t>Jefatura de Facturación y  cobro persuasivo y Jefatura de pqrs y atención al cliente</t>
  </si>
  <si>
    <t xml:space="preserve">Responsabilidad directa El Lider del Proceso y Acompañamiento revisión y normalización por  Profesional Universitario de Planeación Corporativa </t>
  </si>
  <si>
    <t xml:space="preserve">1. El Subgerente de Comercializacion de Servicios y Atencion al Cliente  y el Jefe de Peticiones Quejas y Reclamos, mensualmente realiza seguimiento a las PQrs presentadas por los usuarios, esto a traves de informes y reuniones periodicas con los responsables de la misma área. En algun incumplimiento se hace llamado de atencion, si este sigue presentandose se remite a control interno disciplinario. Se deja como evidencia los informes y actas de reuniones. </t>
  </si>
  <si>
    <t>Se recibe la PQR y se asigna su respectivo radicado desde el área de ventanilla Única.</t>
  </si>
  <si>
    <t xml:space="preserve">Tecnico Administrativo de Ventanilla Única. </t>
  </si>
  <si>
    <t>Profesional Universitario PQRS</t>
  </si>
  <si>
    <t>Transcurridos 12 días se le advierte a la subgerencia encargada de la respuesta que no la ha proyectado, que está próxima a vencer y una vez se da respuesta, bajo los terminos legales.</t>
  </si>
  <si>
    <t>Tecnico Administrativo de Ventanilla Única.</t>
  </si>
  <si>
    <t>P.U SISTEMAS</t>
  </si>
  <si>
    <t>1. Responsable: Tecnico Operativo                                      2. Periodo: Semanal, Mensual, Trimestral, Semestral y Anual.  Realizara los cargues                               3. Proposito: Cumplir con la informacion veraz y oportuna a la superintendencia de servicios pùblicos a traves del SUI y cumplir con los procesos y procedimientos para dar tramite y cierre a los proyectos de regalias a treves de Gesproy.                                                 4. Control: verificacion constante de los estados de reporte certificados y pendientes y asignarlos a cada subgerencia o oficina encargada. Para caso de gesproy realizar los procesos de programacion, contratacion y ejecucion en las fechas reales.                              5. Desviacion: En caso de no realizar el reporte de la informacion o en caso de no reportar verazmente, podria estar sugeto a sanciones por parte de la superservicios, asi tambien en caso de no realizar los avances de proyecto en gesproy se vera afectada la calificacion IGBR.                             6. Soportes: se puede ingresar a la plataforma SUI y realizar la respectiva verificacion de los reportes en estado pendiente y certificados.  Para el caso de gesproy se puede ingresar a la plataforma y consiltar el IGBR de la entidad</t>
  </si>
  <si>
    <t>El giro  por transferencia para pagos de servicios públicos no describe toda la información completa del pago</t>
  </si>
  <si>
    <t xml:space="preserve">La Tesorera General de la entidad, revisa diariamente los ingresos en bancos para su respectivo registro en libros contables. Si quien realizó el giro no informa con que está relacionado su pago, se comunica con la entidad que realizó el giro para que esta informe lo relacionado con el pago con el fin de poder afectar el ingreso según corresponda </t>
  </si>
  <si>
    <t xml:space="preserve">La Tesorera General de la entidad revisa diariamente los pagos. en caso de que no realicen el respectivo reporte, se comunica con la entidad que realizó el giro para que esta informe lo relacionado con el pago con el fin de poder afectar el ingreso según corresponda 
</t>
  </si>
  <si>
    <t>Error involuntario al digitar los ingresos en el software contable.</t>
  </si>
  <si>
    <t xml:space="preserve"> Información inconsistente en los libros contables.</t>
  </si>
  <si>
    <t>Posibilidad de incremento de partidas conciliatorias, debido a un error involuntario al digitar los ingresos en el software contable, ocasionando información inconsistente en los libros contables.</t>
  </si>
  <si>
    <t>La Tesorera General, mensualmente descarga los extractos de cada banco, éstos son enviados a Contabilidad donde se realizan las conciliaciones  bancarias a fin de revisar si se encuentra en ellas partidas conciliatorias por valores pendientes por identificar y/o error en el registro de ingresos-egresos con el fin de tener todas las cuentas bancarias de la entidad debidamente conciliadas. Cuando se presentan partidas conciliatorias se hace necesario verificar los ingresos-egresos para realizar las correcciones del caso</t>
  </si>
  <si>
    <t xml:space="preserve">La Tesorera General diariamente se encarga de revisar el ingreso obtenido en el banco, para así realizar el respectivo cruce con el reporte y soportes de rigor de  Comercialización y Servicio al Cliente.  Despues se realizan conciliaciones periódicas. </t>
  </si>
  <si>
    <t xml:space="preserve">Realizar pagos por transferencia </t>
  </si>
  <si>
    <t>Error involuntario en la digitación de pagos</t>
  </si>
  <si>
    <t>Posibilidad de que se presenten sobregiros, al realizar pagos por transferencia ocasionados por un error involuntario en la digitación de pagos</t>
  </si>
  <si>
    <t>Afectación menor a 10 SMLMV</t>
  </si>
  <si>
    <t xml:space="preserve">Tesorero General, diariamente revisa el excel que maneja con los ingresos y egresos de la entidad, a fin de evitar realizar sobregiros, en las transferencias realizadas, con el fin de llevar un buen manejo en las cuentas bancarias de la entidad. En caso de ver la posibilidad de presentarse un sobregiro al realizar una transferencia informar al Gerente para generar otra opcion del pago. </t>
  </si>
  <si>
    <t xml:space="preserve">La Tesorera General diariamente se encarga de revisar el Excel con los ingresos y egresos de la Entidad, para así evitar un sobre-giro al momento de realizar una transferencia. </t>
  </si>
  <si>
    <t>El Jefe de Oficina de presupuesto realizará un informe trimestral con el fin de informar a la alta gerencia la ejecución presupuestal a la fecha para su posterior toma de decisiones</t>
  </si>
  <si>
    <t xml:space="preserve">Jefe Oficina Presupuesto  </t>
  </si>
  <si>
    <t>Subgerencia Administrativa y Financiera P.u de Sistemas - Jefe Oficina de Presupuesto</t>
  </si>
  <si>
    <t xml:space="preserve">Posibilidad de realizar el  Suministro de Información inconsistente e inoportuna; o no presentación de informes de ley, ocasionando Sanciones para la empresa, 
malas decisiones por datos presupuestales confusos e informes deficiente, debido al no cumplimiento con las fechas estupuladas por los entes de control, la subgerencia o la alta gerencia de los documentos requeridos, Brindar información equivocada. </t>
  </si>
  <si>
    <t>Posibilidad de generar incumplimiento en la  presentación de informes y declaraciones tributarias a los diferentes organismos de fiscalizacion y de control, ocasionando multas y sanciones del Organismo de Control, debido al incumplimiento en las fechas de entrega de los informnes.</t>
  </si>
  <si>
    <t>LaJefe de Oficina de Contabilidad</t>
  </si>
  <si>
    <t>P.u  de Contabilidad - Jefe de Oficina de Contabilidad</t>
  </si>
  <si>
    <t>PROCESO</t>
  </si>
  <si>
    <t xml:space="preserve">CONTROL INTERNO DE GESTIÓN  </t>
  </si>
  <si>
    <t>PLANEACIÓN CORPORATIVA</t>
  </si>
  <si>
    <t xml:space="preserve">GESTIÓN JURIDICA Y DEFENSA JUDICIAL </t>
  </si>
  <si>
    <t xml:space="preserve">GESTIÓN DE PLANTAS  DE POTABILIZACIÓN  YTRATAMIENTO DE AGUAS RESIDUALES </t>
  </si>
  <si>
    <t xml:space="preserve">GESTIÓN DE SERVICIOS PÚBLICOS  </t>
  </si>
  <si>
    <t xml:space="preserve">ENSAYO DE CALIDAD DE AGUA </t>
  </si>
  <si>
    <t>CONTROL DISCIPLINARIO INTERNO</t>
  </si>
  <si>
    <t>GESTIÓN ESTRATEGICA DEL TALENTO HUMANO</t>
  </si>
  <si>
    <t xml:space="preserve">COMERZALIZACIÖN DE SERVICIOS  Y ATENCIÓN AL CLIENTE -  FACTURACIÓN Y COBRO PERSUASIVO Y GESTIÓN PETICIONES QUEJAS Y RECLAMOS </t>
  </si>
  <si>
    <t xml:space="preserve">GESTIÓN ADMINISTRATIVA Y FINANCIERA </t>
  </si>
  <si>
    <t>GESTIÓN  DE TESORERIA</t>
  </si>
  <si>
    <t>GESTIÓN PRESUPUESTAL</t>
  </si>
  <si>
    <t xml:space="preserve">GESTIÓN CONTABLE </t>
  </si>
  <si>
    <t>N° DE RIESGOS</t>
  </si>
  <si>
    <t>Profesional Universitario de Planeación Corporativa  Profesional Universitario de Sistemas de Información</t>
  </si>
  <si>
    <t>Posibilidad de sufrir  reprocesos en la  empresa, debido a la alteración de las novedades de la nomina y/o falla del software de Nomina.</t>
  </si>
  <si>
    <r>
      <rPr>
        <sz val="11"/>
        <color rgb="FFFF0000"/>
        <rFont val="Tahoma"/>
        <family val="2"/>
      </rPr>
      <t xml:space="preserve">Los Profesionales Universitarios encargados de nomina y Seguridad Social alimentaran el Software  de acuerdo a las novedades  diarias presentadas.                                         </t>
    </r>
    <r>
      <rPr>
        <sz val="11"/>
        <rFont val="Tahoma"/>
        <family val="2"/>
      </rPr>
      <t>Esta</t>
    </r>
    <r>
      <rPr>
        <sz val="11"/>
        <color theme="1"/>
        <rFont val="Tahoma"/>
        <family val="2"/>
      </rPr>
      <t xml:space="preserve"> actividad se realiza con controles y seguimientos diarios, si no se cumple se va a sanciones fiscales y disciplinarias. las evidencias con todos los registros en ALETH, formato excel, documentos que van a la hoja de vida, y registros en carpetas.</t>
    </r>
  </si>
  <si>
    <r>
      <t>El Técnico Administrativo del area de talento humano mantiene la historia laboral actualizada y foliada,</t>
    </r>
    <r>
      <rPr>
        <sz val="11"/>
        <color indexed="8"/>
        <rFont val="Tahoma"/>
        <family val="2"/>
      </rPr>
      <t xml:space="preserve"> lleva acabo el respectivo control de prestamos de historias laborales en libro radicador (Secretaria General y el Abogado de bonos pensionales) el personal diferente a estas oficinas, solo puede observar los expedientes en la Oficina de Talento Humano.</t>
    </r>
  </si>
  <si>
    <t>El Jefe de Oficina de Talento Humano, es el encargado de cumplir con la normatividad legal  vigente para este proceso, a traves del diligenciamiento Lista de chequeode los documentos de la vacante y la revisión de antecedentes, al no cumplircon esta actividad incurrira con sanciones disciplinarias. Las evidencias reposan en las hojas de vida de cada funcionario.</t>
  </si>
  <si>
    <t xml:space="preserve">Posibilidad de Insatisfaccion por parte del usuario debido al incummplimiento y/o ndesconocimiento  de los diferentes servicios ofrecidos  por el area de facturación desde la Sugerencia de Comercialización de Servicios y Atención al Cliente. </t>
  </si>
  <si>
    <t xml:space="preserve">Posibilidad de que ocurra un daño lógico o físico o ataques informáticos en el servidor de datos que aloja la información de Acueducto y Alcantarillado y gas ocasionando pérdida total o parcial de la información de la empresa, retrasos en los demás procesos e inoperabilidad de procesos; debido a un ataque informático, Software malicioso, alteración de corriente eléctrica, inadecuada configuración por error humano involuntario.
</t>
  </si>
  <si>
    <t xml:space="preserve">La posibilidad de que ocurra fallas en el internet y las video-cámaras, debido a la interrupción en la prestación de los servicios, por no realizar el contrato, o pagos a tiempo, para su adecuado funcionamiento , riesgo en la perdida de información generando trastornos en algunos procesos de la entidad; ocasionando para la Empresa perdida de información, eliminación de información, afectando la integridad y oportunidad en la prestación de los diferentes servicios por parte de EPQ. </t>
  </si>
  <si>
    <t>Posibilidad de no registrar en los libros los ingresos en tiempo real, debido a consignaciones por identificar, ocasionadas por falta o demora por parte de los usuarios oficiales y/o empresas para reportar los pagos efectuados a favor de EPQ, donde se indique la factura afectada por el pago, dado que el giro por transferencia para pago de servicios públicos no describe toda la información completa del pago realizado.</t>
  </si>
  <si>
    <t>Falta o demora por parte de los usuarios oficiales y/o empresas para reportar  los pagos efectuados a favor de EPQ, donde se indique la factura afectada por el pago realizado.</t>
  </si>
  <si>
    <t xml:space="preserve">Posibilidad de no contar con los recursos presupuestales requeridos para la prestación de los servicios técnicos y administrativos de acuerdo a la necesidades de EPQ. Lo que podría conllevar a la  toma de decisiones inadecuadas por parte de la junta directiva y la gerencia; afectando al presupuesto para la siguiente vigencia.   </t>
  </si>
  <si>
    <t xml:space="preserve">Posibilidad de que ocurra modificaciones y traslados presupuestales indebidos ocasionando  información  presupuestal deficiente, inoportuna y poco confiable pudiendo generar sanciones; debido a la inestabilidad del sistema aplicado, que genera cifras dudosas en los resultados, por tanto no hay conciliación oportuna para los informes.   </t>
  </si>
  <si>
    <t>Posibilidad de expedir certificados   de disponibilidad presupuestal y registros presupuestales para  legalizar hechos cumplidos generando el no cumplimiento con el principio de planeación, debido a la mala planeación al momento de reportar las necesidades a la Oficina de Presupuesto.</t>
  </si>
  <si>
    <t>Posibilidad de obtener deficiencia en la conciliación entre áreas, generando información financiera que no refleja la realidad económica de la entidad, debido  a falta de comunicación entre las áreas o deficiencia en el Software aplicado.</t>
  </si>
  <si>
    <t xml:space="preserve">Generación de información  financiera que no refleja la realidad económica de la entidad, Sanciones y multas, Pérdida de recursos Monetario.
</t>
  </si>
  <si>
    <t>Falta de comunicación entre las áreas, deficiencia en el Software aplicado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</si>
</sst>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6" x14ac:knownFonts="1">
    <font>
      <sz val="11"/>
      <color theme="1"/>
      <name val="Calibri"/>
      <family val="2"/>
      <scheme val="minor"/>
    </font>
    <font>
      <sz val="11"/>
      <color theme="1"/>
      <name val="Calibri"/>
      <family val="2"/>
      <scheme val="minor"/>
    </font>
    <font>
      <b/>
      <sz val="12"/>
      <color theme="1"/>
      <name val="Tahoma"/>
      <family val="2"/>
    </font>
    <font>
      <sz val="12"/>
      <color theme="1"/>
      <name val="Tahoma"/>
      <family val="2"/>
    </font>
    <font>
      <sz val="12"/>
      <name val="Tahoma"/>
      <family val="2"/>
    </font>
    <font>
      <sz val="11"/>
      <color theme="1"/>
      <name val="Tahoma"/>
      <family val="2"/>
    </font>
    <font>
      <sz val="11"/>
      <name val="Tahoma"/>
      <family val="2"/>
    </font>
    <font>
      <b/>
      <sz val="11"/>
      <name val="Tahoma"/>
      <family val="2"/>
    </font>
    <font>
      <b/>
      <sz val="11"/>
      <color theme="1"/>
      <name val="Tahoma"/>
      <family val="2"/>
    </font>
    <font>
      <sz val="11"/>
      <color indexed="8"/>
      <name val="Tahoma"/>
      <family val="2"/>
    </font>
    <font>
      <sz val="11"/>
      <color indexed="10"/>
      <name val="Tahoma"/>
      <family val="2"/>
    </font>
    <font>
      <b/>
      <sz val="9"/>
      <color indexed="81"/>
      <name val="Tahoma"/>
      <family val="2"/>
    </font>
    <font>
      <sz val="9"/>
      <color indexed="81"/>
      <name val="Tahoma"/>
      <family val="2"/>
    </font>
    <font>
      <sz val="9"/>
      <color indexed="81"/>
      <name val="Tahoma"/>
      <charset val="1"/>
    </font>
    <font>
      <b/>
      <sz val="9"/>
      <color indexed="81"/>
      <name val="Tahoma"/>
      <charset val="1"/>
    </font>
    <font>
      <sz val="11"/>
      <color rgb="FFFF0000"/>
      <name val="Tahoma"/>
      <family val="2"/>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5" tint="0.79998168889431442"/>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thin">
        <color indexed="64"/>
      </left>
      <right style="thin">
        <color indexed="64"/>
      </right>
      <top style="medium">
        <color indexed="64"/>
      </top>
      <bottom style="medium">
        <color indexed="64"/>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s>
  <cellStyleXfs count="2">
    <xf numFmtId="0" fontId="0" fillId="0" borderId="0"/>
    <xf numFmtId="9" fontId="1" fillId="0" borderId="0" applyFont="0" applyFill="0" applyBorder="0" applyAlignment="0" applyProtection="0"/>
  </cellStyleXfs>
  <cellXfs count="219">
    <xf numFmtId="0" fontId="0" fillId="0" borderId="0" xfId="0"/>
    <xf numFmtId="0" fontId="2" fillId="3" borderId="7" xfId="0" applyFont="1" applyFill="1" applyBorder="1" applyAlignment="1">
      <alignment horizontal="center" vertical="center" textRotation="90"/>
    </xf>
    <xf numFmtId="0" fontId="3" fillId="0" borderId="7" xfId="0" applyFont="1" applyBorder="1" applyAlignment="1" applyProtection="1">
      <alignment horizontal="center" vertical="top" textRotation="90"/>
      <protection locked="0"/>
    </xf>
    <xf numFmtId="9" fontId="3" fillId="0" borderId="7" xfId="0" applyNumberFormat="1" applyFont="1" applyBorder="1" applyAlignment="1" applyProtection="1">
      <alignment horizontal="center" vertical="top"/>
      <protection hidden="1"/>
    </xf>
    <xf numFmtId="164" fontId="3" fillId="0" borderId="7" xfId="1" applyNumberFormat="1" applyFont="1" applyBorder="1" applyAlignment="1">
      <alignment horizontal="center" vertical="top"/>
    </xf>
    <xf numFmtId="0" fontId="2" fillId="0" borderId="7" xfId="0" applyFont="1" applyBorder="1" applyAlignment="1" applyProtection="1">
      <alignment horizontal="center" vertical="top" textRotation="90"/>
      <protection hidden="1"/>
    </xf>
    <xf numFmtId="0" fontId="3" fillId="0" borderId="7" xfId="0" applyFont="1" applyBorder="1" applyAlignment="1" applyProtection="1">
      <alignment horizontal="center" vertical="center"/>
      <protection hidden="1"/>
    </xf>
    <xf numFmtId="0" fontId="7" fillId="0" borderId="7" xfId="0" applyFont="1" applyFill="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locked="0"/>
    </xf>
    <xf numFmtId="0" fontId="7"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xf>
    <xf numFmtId="0" fontId="6"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textRotation="90"/>
      <protection locked="0"/>
    </xf>
    <xf numFmtId="9" fontId="6" fillId="0" borderId="7" xfId="0" applyNumberFormat="1" applyFont="1" applyBorder="1" applyAlignment="1" applyProtection="1">
      <alignment horizontal="center" vertical="top"/>
      <protection hidden="1"/>
    </xf>
    <xf numFmtId="164" fontId="6" fillId="0" borderId="7" xfId="1" applyNumberFormat="1" applyFont="1" applyBorder="1" applyAlignment="1">
      <alignment horizontal="center" vertical="top"/>
    </xf>
    <xf numFmtId="0" fontId="7" fillId="0" borderId="7" xfId="0" applyFont="1" applyFill="1" applyBorder="1" applyAlignment="1" applyProtection="1">
      <alignment horizontal="center" vertical="top" textRotation="90" wrapText="1"/>
      <protection hidden="1"/>
    </xf>
    <xf numFmtId="0" fontId="7" fillId="0" borderId="7" xfId="0" applyFont="1" applyBorder="1" applyAlignment="1" applyProtection="1">
      <alignment horizontal="center" vertical="top" textRotation="90"/>
      <protection hidden="1"/>
    </xf>
    <xf numFmtId="14" fontId="6" fillId="0" borderId="7" xfId="0" applyNumberFormat="1" applyFont="1" applyBorder="1" applyAlignment="1" applyProtection="1">
      <alignment horizontal="center" vertical="top"/>
      <protection locked="0"/>
    </xf>
    <xf numFmtId="14" fontId="6" fillId="0" borderId="7" xfId="0" applyNumberFormat="1" applyFont="1" applyBorder="1" applyAlignment="1">
      <alignment horizontal="center" vertical="center"/>
    </xf>
    <xf numFmtId="14" fontId="5" fillId="0" borderId="7" xfId="0" applyNumberFormat="1" applyFont="1" applyBorder="1" applyAlignment="1" applyProtection="1">
      <alignment horizontal="center" vertical="top"/>
      <protection locked="0"/>
    </xf>
    <xf numFmtId="14" fontId="5"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horizontal="center" vertical="top"/>
    </xf>
    <xf numFmtId="0" fontId="5" fillId="0" borderId="8" xfId="0" applyFont="1" applyBorder="1" applyAlignment="1">
      <alignment horizontal="center" vertical="top" wrapText="1"/>
    </xf>
    <xf numFmtId="0" fontId="5" fillId="0" borderId="7" xfId="0" applyFont="1" applyBorder="1" applyAlignment="1" applyProtection="1">
      <alignment horizontal="center" vertical="top"/>
      <protection hidden="1"/>
    </xf>
    <xf numFmtId="0" fontId="5" fillId="0" borderId="7" xfId="0" applyFont="1" applyBorder="1" applyAlignment="1" applyProtection="1">
      <alignment horizontal="center" vertical="top" textRotation="90"/>
      <protection locked="0"/>
    </xf>
    <xf numFmtId="9" fontId="5" fillId="0" borderId="7" xfId="0" applyNumberFormat="1" applyFont="1" applyBorder="1" applyAlignment="1" applyProtection="1">
      <alignment horizontal="center" vertical="top"/>
      <protection hidden="1"/>
    </xf>
    <xf numFmtId="164" fontId="5" fillId="0" borderId="7" xfId="1" applyNumberFormat="1" applyFont="1" applyBorder="1" applyAlignment="1">
      <alignment horizontal="center" vertical="top"/>
    </xf>
    <xf numFmtId="0" fontId="8" fillId="0" borderId="7" xfId="0" applyFont="1" applyFill="1" applyBorder="1" applyAlignment="1" applyProtection="1">
      <alignment horizontal="center" vertical="top" textRotation="90" wrapText="1"/>
      <protection hidden="1"/>
    </xf>
    <xf numFmtId="0" fontId="8"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right" vertical="top" wrapText="1"/>
      <protection locked="0"/>
    </xf>
    <xf numFmtId="0" fontId="5" fillId="0" borderId="7" xfId="0" applyFont="1" applyBorder="1" applyAlignment="1" applyProtection="1">
      <alignment horizontal="center" vertical="top" wrapText="1"/>
      <protection hidden="1"/>
    </xf>
    <xf numFmtId="0" fontId="5" fillId="0" borderId="7" xfId="0" applyFont="1" applyBorder="1" applyAlignment="1" applyProtection="1">
      <alignment horizontal="justify" vertical="top" wrapText="1"/>
      <protection locked="0"/>
    </xf>
    <xf numFmtId="14" fontId="6"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5" fillId="0" borderId="7" xfId="0" applyFont="1" applyBorder="1" applyAlignment="1" applyProtection="1">
      <alignment horizontal="center" vertical="center" wrapText="1"/>
      <protection locked="0"/>
    </xf>
    <xf numFmtId="14"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vertical="top"/>
      <protection locked="0"/>
    </xf>
    <xf numFmtId="0" fontId="8" fillId="0" borderId="7" xfId="0" applyFont="1" applyFill="1" applyBorder="1" applyAlignment="1" applyProtection="1">
      <alignment vertical="top" wrapText="1"/>
      <protection hidden="1"/>
    </xf>
    <xf numFmtId="9" fontId="5" fillId="0" borderId="7" xfId="0" applyNumberFormat="1" applyFont="1" applyBorder="1" applyAlignment="1" applyProtection="1">
      <alignment vertical="top" wrapText="1"/>
      <protection hidden="1"/>
    </xf>
    <xf numFmtId="9" fontId="5" fillId="0" borderId="7" xfId="0" applyNumberFormat="1" applyFont="1" applyBorder="1" applyAlignment="1" applyProtection="1">
      <alignment vertical="top" wrapText="1"/>
      <protection locked="0"/>
    </xf>
    <xf numFmtId="0" fontId="8" fillId="0" borderId="7" xfId="0" applyFont="1" applyBorder="1" applyAlignment="1" applyProtection="1">
      <alignment vertical="top"/>
      <protection hidden="1"/>
    </xf>
    <xf numFmtId="0" fontId="5" fillId="2" borderId="7" xfId="0" applyFont="1" applyFill="1" applyBorder="1" applyAlignment="1" applyProtection="1">
      <alignment horizontal="center" vertical="top"/>
    </xf>
    <xf numFmtId="0" fontId="5" fillId="2" borderId="7" xfId="0" applyFont="1" applyFill="1" applyBorder="1" applyAlignment="1">
      <alignment horizontal="left" vertical="top" wrapText="1"/>
    </xf>
    <xf numFmtId="0" fontId="2" fillId="0" borderId="7" xfId="0" applyFont="1" applyBorder="1" applyAlignment="1" applyProtection="1">
      <alignment horizontal="center" vertical="top" textRotation="90" wrapText="1"/>
      <protection hidden="1"/>
    </xf>
    <xf numFmtId="0" fontId="4" fillId="0" borderId="7" xfId="0" applyFont="1" applyBorder="1" applyAlignment="1" applyProtection="1">
      <alignment horizontal="center" vertical="center" textRotation="90"/>
      <protection locked="0"/>
    </xf>
    <xf numFmtId="0" fontId="6" fillId="2" borderId="7" xfId="0" applyFont="1" applyFill="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14" fontId="6" fillId="2" borderId="7" xfId="0" applyNumberFormat="1" applyFont="1" applyFill="1" applyBorder="1" applyAlignment="1" applyProtection="1">
      <alignment horizontal="center" vertical="center"/>
      <protection locked="0"/>
    </xf>
    <xf numFmtId="0" fontId="6" fillId="2" borderId="7" xfId="0" applyFont="1" applyFill="1" applyBorder="1" applyAlignment="1">
      <alignment horizontal="center" vertical="top" wrapText="1"/>
    </xf>
    <xf numFmtId="0" fontId="6"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horizontal="justify" vertical="top" wrapText="1"/>
      <protection locked="0"/>
    </xf>
    <xf numFmtId="0" fontId="5" fillId="2" borderId="7" xfId="0" applyFont="1" applyFill="1" applyBorder="1" applyAlignment="1" applyProtection="1">
      <alignment horizontal="center" vertical="top"/>
      <protection hidden="1"/>
    </xf>
    <xf numFmtId="0" fontId="5" fillId="2" borderId="7" xfId="0" applyFont="1" applyFill="1" applyBorder="1" applyAlignment="1" applyProtection="1">
      <alignment horizontal="center" vertical="top" textRotation="90"/>
      <protection locked="0"/>
    </xf>
    <xf numFmtId="9" fontId="5" fillId="2" borderId="7" xfId="0" applyNumberFormat="1" applyFont="1" applyFill="1" applyBorder="1" applyAlignment="1" applyProtection="1">
      <alignment horizontal="center" vertical="top"/>
      <protection hidden="1"/>
    </xf>
    <xf numFmtId="164" fontId="5" fillId="2" borderId="7" xfId="1" applyNumberFormat="1" applyFont="1" applyFill="1" applyBorder="1" applyAlignment="1">
      <alignment horizontal="center" vertical="top"/>
    </xf>
    <xf numFmtId="0" fontId="8" fillId="2" borderId="7" xfId="0" applyFont="1" applyFill="1" applyBorder="1" applyAlignment="1" applyProtection="1">
      <alignment horizontal="center" vertical="top" textRotation="90" wrapText="1"/>
      <protection hidden="1"/>
    </xf>
    <xf numFmtId="0" fontId="8" fillId="2" borderId="7" xfId="0" applyFont="1" applyFill="1" applyBorder="1" applyAlignment="1" applyProtection="1">
      <alignment horizontal="center" vertical="top" textRotation="90"/>
      <protection hidden="1"/>
    </xf>
    <xf numFmtId="0" fontId="6" fillId="2" borderId="7" xfId="0" applyFont="1" applyFill="1" applyBorder="1" applyAlignment="1" applyProtection="1">
      <alignment horizontal="center" vertical="top" textRotation="90"/>
      <protection locked="0"/>
    </xf>
    <xf numFmtId="0" fontId="6" fillId="0" borderId="0" xfId="0" applyFont="1" applyAlignment="1">
      <alignment vertical="top" wrapText="1"/>
    </xf>
    <xf numFmtId="0" fontId="6" fillId="2" borderId="7" xfId="0" applyFont="1" applyFill="1" applyBorder="1" applyAlignment="1" applyProtection="1">
      <alignment horizontal="center" vertical="top" wrapText="1"/>
      <protection locked="0"/>
    </xf>
    <xf numFmtId="14" fontId="6" fillId="2" borderId="7" xfId="0" applyNumberFormat="1" applyFont="1" applyFill="1" applyBorder="1" applyAlignment="1" applyProtection="1">
      <alignment horizontal="center" vertical="top"/>
      <protection locked="0"/>
    </xf>
    <xf numFmtId="0" fontId="6" fillId="2" borderId="7" xfId="0" applyFont="1" applyFill="1" applyBorder="1" applyAlignment="1" applyProtection="1">
      <alignment horizontal="center" vertical="top"/>
      <protection locked="0"/>
    </xf>
    <xf numFmtId="0" fontId="5" fillId="0" borderId="8"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5" fillId="0" borderId="8" xfId="0" applyFont="1" applyBorder="1" applyAlignment="1" applyProtection="1">
      <alignment vertical="top"/>
      <protection locked="0"/>
    </xf>
    <xf numFmtId="0" fontId="5" fillId="0" borderId="7" xfId="0" applyFont="1" applyBorder="1" applyAlignment="1">
      <alignment vertical="center" wrapText="1"/>
    </xf>
    <xf numFmtId="0" fontId="6" fillId="0" borderId="7" xfId="0" applyFont="1" applyBorder="1" applyAlignment="1">
      <alignment vertical="center"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6" fillId="0" borderId="7" xfId="0" applyFont="1" applyBorder="1" applyAlignment="1" applyProtection="1">
      <alignment horizontal="justify" vertical="top" wrapText="1"/>
      <protection locked="0"/>
    </xf>
    <xf numFmtId="0" fontId="6" fillId="0" borderId="7" xfId="0" applyFont="1" applyBorder="1" applyAlignment="1">
      <alignment horizontal="center" vertical="top" wrapText="1"/>
    </xf>
    <xf numFmtId="0" fontId="5" fillId="0" borderId="7"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protection hidden="1"/>
    </xf>
    <xf numFmtId="0" fontId="5" fillId="2" borderId="7" xfId="0" applyFont="1" applyFill="1" applyBorder="1" applyAlignment="1">
      <alignment vertical="center" wrapText="1"/>
    </xf>
    <xf numFmtId="0" fontId="5" fillId="0" borderId="7"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7" xfId="0" applyFont="1" applyBorder="1" applyAlignment="1" applyProtection="1">
      <alignment horizontal="justify" vertical="top"/>
      <protection locked="0"/>
    </xf>
    <xf numFmtId="165" fontId="5" fillId="0" borderId="7" xfId="0" applyNumberFormat="1" applyFont="1" applyBorder="1" applyAlignment="1">
      <alignment horizontal="center" vertical="center" wrapText="1"/>
    </xf>
    <xf numFmtId="14" fontId="6"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8" fillId="0" borderId="8" xfId="0" applyFont="1" applyBorder="1" applyAlignment="1" applyProtection="1">
      <alignment horizontal="center" vertical="top" wrapText="1"/>
      <protection hidden="1"/>
    </xf>
    <xf numFmtId="0" fontId="5" fillId="0" borderId="7" xfId="0" applyFont="1" applyBorder="1" applyAlignment="1" applyProtection="1">
      <alignment horizontal="left" vertical="top" wrapText="1"/>
      <protection locked="0"/>
    </xf>
    <xf numFmtId="0" fontId="9" fillId="0" borderId="7" xfId="0" applyFont="1" applyFill="1" applyBorder="1" applyAlignment="1">
      <alignment horizontal="left" vertical="top" wrapText="1" readingOrder="1"/>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center"/>
    </xf>
    <xf numFmtId="0" fontId="8" fillId="0" borderId="0" xfId="0" applyFont="1" applyAlignment="1">
      <alignment horizontal="left" vertical="center"/>
    </xf>
    <xf numFmtId="0" fontId="5" fillId="0" borderId="7" xfId="0" applyFont="1" applyBorder="1" applyAlignment="1" applyProtection="1">
      <alignment vertical="center"/>
    </xf>
    <xf numFmtId="0" fontId="5" fillId="0" borderId="7" xfId="0" applyFont="1" applyBorder="1" applyAlignment="1">
      <alignment horizontal="center" vertical="center"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protection hidden="1"/>
    </xf>
    <xf numFmtId="0" fontId="5" fillId="0" borderId="8" xfId="0" applyFont="1" applyBorder="1" applyAlignment="1" applyProtection="1">
      <alignment horizontal="center" vertical="top" wrapText="1"/>
      <protection locked="0"/>
    </xf>
    <xf numFmtId="0" fontId="5" fillId="0" borderId="7" xfId="0" applyFont="1" applyBorder="1" applyAlignment="1" applyProtection="1">
      <alignment horizontal="center" vertical="center"/>
    </xf>
    <xf numFmtId="0" fontId="5"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5" fillId="0" borderId="7" xfId="0" applyFont="1" applyBorder="1" applyAlignment="1" applyProtection="1">
      <alignment horizontal="center" vertical="top"/>
      <protection locked="0"/>
    </xf>
    <xf numFmtId="0" fontId="5" fillId="0" borderId="8" xfId="0" applyFont="1" applyBorder="1" applyAlignment="1" applyProtection="1">
      <alignment horizontal="center" vertical="top"/>
      <protection locked="0"/>
    </xf>
    <xf numFmtId="0" fontId="8" fillId="0" borderId="8" xfId="0" applyFont="1" applyFill="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locked="0"/>
    </xf>
    <xf numFmtId="0" fontId="8" fillId="0" borderId="8" xfId="0" applyFont="1" applyBorder="1" applyAlignment="1" applyProtection="1">
      <alignment horizontal="center" vertical="top"/>
      <protection hidden="1"/>
    </xf>
    <xf numFmtId="0" fontId="6" fillId="0" borderId="7" xfId="0" applyFont="1" applyBorder="1" applyAlignment="1" applyProtection="1">
      <alignment horizontal="center" vertical="top"/>
      <protection locked="0"/>
    </xf>
    <xf numFmtId="0" fontId="6" fillId="0" borderId="7" xfId="0" applyFont="1" applyBorder="1" applyAlignment="1" applyProtection="1">
      <alignment horizontal="center" vertical="center"/>
    </xf>
    <xf numFmtId="0" fontId="5" fillId="0" borderId="7" xfId="0" applyFont="1" applyBorder="1" applyAlignment="1">
      <alignment horizontal="center" vertical="top" wrapText="1"/>
    </xf>
    <xf numFmtId="0" fontId="8" fillId="0" borderId="7" xfId="0" applyFont="1" applyBorder="1" applyAlignment="1" applyProtection="1">
      <alignment horizontal="center" vertical="top" wrapText="1"/>
      <protection hidden="1"/>
    </xf>
    <xf numFmtId="0" fontId="3"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5" fillId="5" borderId="7" xfId="0" applyFont="1" applyFill="1" applyBorder="1" applyAlignment="1" applyProtection="1">
      <alignment horizontal="center" vertical="top" wrapText="1"/>
      <protection locked="0"/>
    </xf>
    <xf numFmtId="0" fontId="8" fillId="5" borderId="7" xfId="0" applyFont="1" applyFill="1" applyBorder="1" applyAlignment="1">
      <alignment horizontal="center" vertical="center" wrapText="1"/>
    </xf>
    <xf numFmtId="0" fontId="6" fillId="5" borderId="7" xfId="0" applyFont="1" applyFill="1" applyBorder="1" applyAlignment="1" applyProtection="1">
      <alignment horizontal="center" vertical="top" wrapText="1"/>
      <protection locked="0"/>
    </xf>
    <xf numFmtId="0" fontId="6" fillId="5" borderId="7" xfId="0" applyFont="1" applyFill="1" applyBorder="1" applyAlignment="1" applyProtection="1">
      <alignment vertical="top" wrapText="1"/>
      <protection locked="0"/>
    </xf>
    <xf numFmtId="0" fontId="6" fillId="2" borderId="7" xfId="0" applyFont="1" applyFill="1" applyBorder="1" applyAlignment="1" applyProtection="1">
      <alignment vertical="top" wrapText="1"/>
      <protection locked="0"/>
    </xf>
    <xf numFmtId="0" fontId="5" fillId="5" borderId="7" xfId="0" applyFont="1" applyFill="1" applyBorder="1" applyAlignment="1" applyProtection="1">
      <alignment horizontal="justify" vertical="top" wrapText="1"/>
      <protection locked="0"/>
    </xf>
    <xf numFmtId="0" fontId="6" fillId="5" borderId="8" xfId="0" applyFont="1" applyFill="1" applyBorder="1" applyAlignment="1" applyProtection="1">
      <alignment horizontal="center" vertical="top" wrapText="1"/>
      <protection locked="0"/>
    </xf>
    <xf numFmtId="0" fontId="5" fillId="5" borderId="7" xfId="0" applyFont="1" applyFill="1" applyBorder="1" applyAlignment="1" applyProtection="1">
      <alignment vertical="top" wrapText="1"/>
      <protection locked="0"/>
    </xf>
    <xf numFmtId="0" fontId="5" fillId="0" borderId="7" xfId="0" applyFont="1" applyBorder="1" applyAlignment="1">
      <alignment horizontal="center" vertical="center" wrapText="1"/>
    </xf>
    <xf numFmtId="0" fontId="2" fillId="4"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textRotation="90"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2" fillId="3" borderId="7" xfId="0" applyFont="1" applyFill="1" applyBorder="1" applyAlignment="1">
      <alignment horizontal="center" vertical="center"/>
    </xf>
    <xf numFmtId="0" fontId="8" fillId="0" borderId="8" xfId="0" applyFont="1" applyBorder="1" applyAlignment="1" applyProtection="1">
      <alignment horizontal="center" vertical="top" textRotation="90"/>
      <protection hidden="1"/>
    </xf>
    <xf numFmtId="0" fontId="8" fillId="0" borderId="10" xfId="0" applyFont="1" applyBorder="1" applyAlignment="1" applyProtection="1">
      <alignment horizontal="center" vertical="top" textRotation="90"/>
      <protection hidden="1"/>
    </xf>
    <xf numFmtId="0" fontId="8" fillId="0" borderId="7" xfId="0" applyFont="1" applyBorder="1" applyAlignment="1" applyProtection="1">
      <alignment horizontal="center" vertical="top"/>
      <protection hidden="1"/>
    </xf>
    <xf numFmtId="0" fontId="5" fillId="0" borderId="8"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8"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7" xfId="0" applyFont="1" applyBorder="1" applyAlignment="1">
      <alignment horizontal="center"/>
    </xf>
    <xf numFmtId="0" fontId="2" fillId="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8" fillId="3" borderId="7" xfId="0" applyFont="1" applyFill="1" applyBorder="1" applyAlignment="1">
      <alignment horizontal="center" vertical="center" wrapText="1"/>
    </xf>
    <xf numFmtId="0" fontId="5" fillId="0" borderId="7" xfId="0" applyFont="1" applyBorder="1" applyAlignment="1" applyProtection="1">
      <alignment horizontal="center" vertical="center"/>
    </xf>
    <xf numFmtId="0" fontId="5"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5" fillId="0" borderId="7" xfId="0" applyFont="1" applyBorder="1" applyAlignment="1" applyProtection="1">
      <alignment horizontal="center" vertical="top"/>
      <protection locked="0"/>
    </xf>
    <xf numFmtId="0" fontId="8" fillId="3" borderId="7" xfId="0" applyFont="1" applyFill="1" applyBorder="1" applyAlignment="1">
      <alignment horizontal="center" vertical="center" textRotation="90"/>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wrapText="1"/>
    </xf>
    <xf numFmtId="0" fontId="3" fillId="2" borderId="7" xfId="0" applyFont="1" applyFill="1" applyBorder="1" applyAlignment="1">
      <alignment horizontal="center" wrapText="1"/>
    </xf>
    <xf numFmtId="0" fontId="5" fillId="0" borderId="7" xfId="0" applyFont="1" applyBorder="1" applyAlignment="1">
      <alignment horizont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5" fillId="0" borderId="8" xfId="0" applyFont="1" applyBorder="1" applyAlignment="1" applyProtection="1">
      <alignment horizontal="center" vertical="top" wrapText="1"/>
      <protection hidden="1"/>
    </xf>
    <xf numFmtId="0" fontId="5" fillId="0" borderId="10" xfId="0" applyFont="1" applyBorder="1" applyAlignment="1" applyProtection="1">
      <alignment horizontal="center" vertical="top" wrapText="1"/>
      <protection hidden="1"/>
    </xf>
    <xf numFmtId="0" fontId="5" fillId="0" borderId="8" xfId="0" applyFont="1" applyBorder="1" applyAlignment="1" applyProtection="1">
      <alignment horizontal="center" vertical="top" textRotation="90"/>
      <protection locked="0"/>
    </xf>
    <xf numFmtId="0" fontId="5" fillId="0" borderId="10" xfId="0" applyFont="1" applyBorder="1" applyAlignment="1" applyProtection="1">
      <alignment horizontal="center" vertical="top" textRotation="90"/>
      <protection locked="0"/>
    </xf>
    <xf numFmtId="9" fontId="5" fillId="0" borderId="8" xfId="0" applyNumberFormat="1" applyFont="1" applyBorder="1" applyAlignment="1" applyProtection="1">
      <alignment horizontal="center" vertical="top"/>
      <protection hidden="1"/>
    </xf>
    <xf numFmtId="9" fontId="5" fillId="0" borderId="10" xfId="0" applyNumberFormat="1" applyFont="1" applyBorder="1" applyAlignment="1" applyProtection="1">
      <alignment horizontal="center" vertical="top"/>
      <protection hidden="1"/>
    </xf>
    <xf numFmtId="0" fontId="5" fillId="2" borderId="7" xfId="0" applyFont="1" applyFill="1" applyBorder="1" applyAlignment="1" applyProtection="1">
      <alignment horizontal="center" vertical="center"/>
    </xf>
    <xf numFmtId="0" fontId="5"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protection locked="0"/>
    </xf>
    <xf numFmtId="0" fontId="5" fillId="2" borderId="10" xfId="0" applyFont="1" applyFill="1" applyBorder="1" applyAlignment="1" applyProtection="1">
      <alignment horizontal="center" vertical="top"/>
      <protection locked="0"/>
    </xf>
    <xf numFmtId="0" fontId="8" fillId="2" borderId="8" xfId="0" applyFont="1" applyFill="1" applyBorder="1" applyAlignment="1" applyProtection="1">
      <alignment horizontal="center" vertical="top" wrapText="1"/>
      <protection hidden="1"/>
    </xf>
    <xf numFmtId="0" fontId="8" fillId="2" borderId="10" xfId="0" applyFont="1" applyFill="1" applyBorder="1" applyAlignment="1" applyProtection="1">
      <alignment horizontal="center" vertical="top" wrapText="1"/>
      <protection hidden="1"/>
    </xf>
    <xf numFmtId="9" fontId="5" fillId="2" borderId="8" xfId="0" applyNumberFormat="1" applyFont="1" applyFill="1" applyBorder="1" applyAlignment="1" applyProtection="1">
      <alignment horizontal="center" vertical="top" wrapText="1"/>
      <protection hidden="1"/>
    </xf>
    <xf numFmtId="9" fontId="5" fillId="2" borderId="10" xfId="0" applyNumberFormat="1" applyFont="1" applyFill="1" applyBorder="1" applyAlignment="1" applyProtection="1">
      <alignment horizontal="center" vertical="top" wrapText="1"/>
      <protection hidden="1"/>
    </xf>
    <xf numFmtId="9" fontId="5" fillId="2" borderId="8" xfId="0" applyNumberFormat="1" applyFont="1" applyFill="1" applyBorder="1" applyAlignment="1" applyProtection="1">
      <alignment horizontal="center" vertical="top" wrapText="1"/>
      <protection locked="0"/>
    </xf>
    <xf numFmtId="9" fontId="5" fillId="2" borderId="10" xfId="0" applyNumberFormat="1"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top"/>
      <protection hidden="1"/>
    </xf>
    <xf numFmtId="0" fontId="8" fillId="2" borderId="10" xfId="0" applyFont="1" applyFill="1" applyBorder="1" applyAlignment="1" applyProtection="1">
      <alignment horizontal="center" vertical="top"/>
      <protection hidden="1"/>
    </xf>
    <xf numFmtId="164" fontId="5" fillId="0" borderId="8" xfId="1" applyNumberFormat="1" applyFont="1" applyBorder="1" applyAlignment="1">
      <alignment horizontal="center" vertical="top"/>
    </xf>
    <xf numFmtId="164" fontId="5" fillId="0" borderId="10" xfId="1" applyNumberFormat="1" applyFont="1" applyBorder="1" applyAlignment="1">
      <alignment horizontal="center" vertical="top"/>
    </xf>
    <xf numFmtId="0" fontId="8" fillId="0" borderId="8" xfId="0" applyFont="1" applyFill="1" applyBorder="1" applyAlignment="1" applyProtection="1">
      <alignment horizontal="center" vertical="top" textRotation="90" wrapText="1"/>
      <protection hidden="1"/>
    </xf>
    <xf numFmtId="0" fontId="8" fillId="0" borderId="10" xfId="0" applyFont="1" applyFill="1" applyBorder="1" applyAlignment="1" applyProtection="1">
      <alignment horizontal="center" vertical="top" textRotation="90" wrapText="1"/>
      <protection hidden="1"/>
    </xf>
    <xf numFmtId="0" fontId="5" fillId="0" borderId="9" xfId="0" applyFont="1" applyBorder="1" applyAlignment="1" applyProtection="1">
      <alignment horizontal="center" vertical="top" wrapText="1"/>
      <protection locked="0"/>
    </xf>
    <xf numFmtId="0" fontId="5" fillId="0" borderId="8"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8" fillId="0" borderId="8" xfId="0" applyFont="1" applyFill="1" applyBorder="1" applyAlignment="1" applyProtection="1">
      <alignment horizontal="center" vertical="top" wrapText="1"/>
      <protection hidden="1"/>
    </xf>
    <xf numFmtId="0" fontId="8" fillId="0" borderId="9" xfId="0" applyFont="1" applyFill="1" applyBorder="1" applyAlignment="1" applyProtection="1">
      <alignment horizontal="center" vertical="top" wrapText="1"/>
      <protection hidden="1"/>
    </xf>
    <xf numFmtId="0" fontId="8" fillId="0" borderId="10" xfId="0" applyFont="1" applyFill="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hidden="1"/>
    </xf>
    <xf numFmtId="9" fontId="5" fillId="0" borderId="9" xfId="0" applyNumberFormat="1" applyFont="1" applyBorder="1" applyAlignment="1" applyProtection="1">
      <alignment horizontal="center" vertical="top" wrapText="1"/>
      <protection hidden="1"/>
    </xf>
    <xf numFmtId="9" fontId="5" fillId="0" borderId="10" xfId="0" applyNumberFormat="1" applyFont="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locked="0"/>
    </xf>
    <xf numFmtId="9" fontId="5" fillId="0" borderId="9" xfId="0" applyNumberFormat="1" applyFont="1" applyBorder="1" applyAlignment="1" applyProtection="1">
      <alignment horizontal="center" vertical="top" wrapText="1"/>
      <protection locked="0"/>
    </xf>
    <xf numFmtId="9" fontId="5" fillId="0" borderId="10" xfId="0" applyNumberFormat="1" applyFont="1" applyBorder="1" applyAlignment="1" applyProtection="1">
      <alignment horizontal="center" vertical="top" wrapText="1"/>
      <protection locked="0"/>
    </xf>
    <xf numFmtId="0" fontId="8" fillId="0" borderId="8" xfId="0" applyFont="1" applyBorder="1" applyAlignment="1" applyProtection="1">
      <alignment horizontal="center" vertical="top"/>
      <protection hidden="1"/>
    </xf>
    <xf numFmtId="0" fontId="8" fillId="0" borderId="9" xfId="0" applyFont="1" applyBorder="1" applyAlignment="1" applyProtection="1">
      <alignment horizontal="center" vertical="top"/>
      <protection hidden="1"/>
    </xf>
    <xf numFmtId="0" fontId="8" fillId="0" borderId="10" xfId="0" applyFont="1" applyBorder="1" applyAlignment="1" applyProtection="1">
      <alignment horizontal="center" vertical="top"/>
      <protection hidden="1"/>
    </xf>
    <xf numFmtId="0" fontId="6" fillId="0" borderId="7" xfId="0" applyFont="1" applyBorder="1" applyAlignment="1" applyProtection="1">
      <alignment horizontal="center" vertical="top"/>
      <protection locked="0"/>
    </xf>
    <xf numFmtId="0" fontId="6" fillId="0" borderId="7" xfId="0" applyFont="1" applyBorder="1" applyAlignment="1" applyProtection="1">
      <alignment horizontal="center" vertical="center"/>
    </xf>
    <xf numFmtId="0" fontId="5" fillId="0" borderId="7" xfId="0" applyFont="1" applyBorder="1" applyAlignment="1">
      <alignment horizontal="center" vertical="top" wrapText="1"/>
    </xf>
    <xf numFmtId="0" fontId="6" fillId="0" borderId="7" xfId="0" applyFont="1" applyBorder="1"/>
    <xf numFmtId="0" fontId="5" fillId="5" borderId="7" xfId="0" applyFont="1" applyFill="1" applyBorder="1" applyAlignment="1">
      <alignment horizontal="center" vertical="top" wrapText="1"/>
    </xf>
    <xf numFmtId="0" fontId="6" fillId="5" borderId="7" xfId="0" applyFont="1" applyFill="1" applyBorder="1"/>
    <xf numFmtId="0" fontId="5" fillId="0" borderId="7" xfId="0" applyFont="1" applyBorder="1" applyAlignment="1">
      <alignment horizontal="center" vertical="top"/>
    </xf>
    <xf numFmtId="0" fontId="8" fillId="0" borderId="7" xfId="0" applyFont="1" applyBorder="1" applyAlignment="1">
      <alignment horizontal="center" vertical="top" wrapText="1"/>
    </xf>
    <xf numFmtId="9" fontId="5" fillId="0" borderId="7" xfId="0" applyNumberFormat="1" applyFont="1" applyBorder="1" applyAlignment="1">
      <alignment horizontal="center" vertical="top" wrapText="1"/>
    </xf>
    <xf numFmtId="0" fontId="5" fillId="0" borderId="7" xfId="0" applyFont="1" applyBorder="1" applyAlignment="1">
      <alignment horizontal="center" vertical="top" textRotation="90"/>
    </xf>
    <xf numFmtId="9" fontId="5" fillId="0" borderId="7" xfId="0" applyNumberFormat="1" applyFont="1" applyBorder="1" applyAlignment="1">
      <alignment horizontal="center" vertical="top"/>
    </xf>
    <xf numFmtId="0" fontId="8" fillId="0" borderId="7" xfId="0" applyFont="1" applyBorder="1" applyAlignment="1" applyProtection="1">
      <alignment horizontal="center" vertical="top" wrapText="1"/>
      <protection hidden="1"/>
    </xf>
    <xf numFmtId="0" fontId="8" fillId="0" borderId="7" xfId="0" applyFont="1" applyBorder="1" applyAlignment="1">
      <alignment horizontal="center" vertical="top"/>
    </xf>
    <xf numFmtId="0" fontId="5" fillId="2" borderId="7" xfId="0" applyFont="1" applyFill="1" applyBorder="1" applyAlignment="1">
      <alignment horizontal="center" vertical="top" wrapText="1"/>
    </xf>
    <xf numFmtId="0" fontId="8" fillId="0" borderId="7" xfId="0" applyFont="1" applyBorder="1" applyAlignment="1">
      <alignment horizontal="center" vertical="top" textRotation="90" wrapText="1"/>
    </xf>
    <xf numFmtId="0" fontId="8" fillId="0" borderId="7" xfId="0" applyFont="1" applyBorder="1" applyAlignment="1">
      <alignment horizontal="center" vertical="top" textRotation="90"/>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8" fillId="0" borderId="7" xfId="0" applyFont="1" applyBorder="1" applyAlignment="1">
      <alignment horizontal="center" vertical="center" wrapText="1"/>
    </xf>
    <xf numFmtId="164" fontId="5" fillId="0" borderId="7" xfId="0" applyNumberFormat="1" applyFont="1" applyBorder="1" applyAlignment="1">
      <alignment horizontal="center" vertical="top"/>
    </xf>
  </cellXfs>
  <cellStyles count="2">
    <cellStyle name="Normal" xfId="0" builtinId="0"/>
    <cellStyle name="Porcentaje" xfId="1" builtinId="5"/>
  </cellStyles>
  <dxfs count="900">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125618</xdr:rowOff>
    </xdr:from>
    <xdr:to>
      <xdr:col>4</xdr:col>
      <xdr:colOff>63500</xdr:colOff>
      <xdr:row>1</xdr:row>
      <xdr:rowOff>247651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25618"/>
          <a:ext cx="1393825" cy="455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0</xdr:colOff>
      <xdr:row>7</xdr:row>
      <xdr:rowOff>0</xdr:rowOff>
    </xdr:from>
    <xdr:to>
      <xdr:col>38</xdr:col>
      <xdr:colOff>304800</xdr:colOff>
      <xdr:row>8</xdr:row>
      <xdr:rowOff>860425</xdr:rowOff>
    </xdr:to>
    <xdr:sp macro="" textlink="">
      <xdr:nvSpPr>
        <xdr:cNvPr id="8" name="AutoShape 9" descr="blob:https://web.whatsapp.com/7918bd60-507e-4e3f-a6eb-812eae8d8ee5"/>
        <xdr:cNvSpPr>
          <a:spLocks noChangeAspect="1" noChangeArrowheads="1"/>
        </xdr:cNvSpPr>
      </xdr:nvSpPr>
      <xdr:spPr bwMode="auto">
        <a:xfrm>
          <a:off x="32137350" y="907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603250</xdr:colOff>
      <xdr:row>61</xdr:row>
      <xdr:rowOff>63500</xdr:rowOff>
    </xdr:from>
    <xdr:to>
      <xdr:col>17</xdr:col>
      <xdr:colOff>1555750</xdr:colOff>
      <xdr:row>67</xdr:row>
      <xdr:rowOff>92658</xdr:rowOff>
    </xdr:to>
    <xdr:pic>
      <xdr:nvPicPr>
        <xdr:cNvPr id="13"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0" y="183007000"/>
          <a:ext cx="1714500" cy="117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CRETARIA%20GENERAL\Matriz%20Riesgos%20Gesti&#243;n%20corregi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GAS\RIESGOS%20DE%20GESTI&#211;N%20GA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ervicios%20P&#250;blicos\PTAR\Riesgos%20de%20Gesti&#243;n%20pta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ADMINISTRATIVA%20Y%20FINANCIERA\SISTEMAS\MATRIZ%20DE%20RIESGO%20DE%20GESTION%20SISTEMA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ISTEMAS%20%20-SUI%20-%20GESPROY\MATRIZ%20DE%20RIESGO%20DE%20GESTION%20GESPRO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PRESUPUESTO\PRESSUPUES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CONTABILIDAD\RIES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ISCIPLINARIO\Riesgos%20de%20Gesti&#243;n%20CD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TALENTO%20HUMANO\MATRIZ%20DE%20RIESGO%20GESTION%20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E%20GESTI&#211;N\riesgos%20de%20Gestio&#236;n%20CI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TARIFAS\RIESGOS%20DE%20GESTI&#211;N%20TARIFA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CALIDAD\Matriz%20CALIDA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PLANEACI&#211;N%20INSTITUCIONAL\MAPA%20DE%20RIESG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PLANEACI&#211;N%20INSTITUCIONAL\LABORATORIO\mapa_riesgos%20de%20Gesti&#243;n%20Laboratorio%20segundo%20trimestre%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RVICIOS%20P&#218;BLICOS\Matriz%20de%20Riesgos%20G-Acuedu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EVIDENCIAS SEGUNDO CUATRIMESTRE"/>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 val="SOPORTES"/>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tabSelected="1" topLeftCell="A56" zoomScale="80" zoomScaleNormal="80" workbookViewId="0">
      <selection activeCell="H57" sqref="H57"/>
    </sheetView>
  </sheetViews>
  <sheetFormatPr baseColWidth="10" defaultRowHeight="15" x14ac:dyDescent="0.25"/>
  <cols>
    <col min="1" max="1" width="29.28515625" customWidth="1"/>
    <col min="2" max="2" width="14.28515625" customWidth="1"/>
    <col min="4" max="4" width="14.5703125" customWidth="1"/>
    <col min="5" max="5" width="15" customWidth="1"/>
    <col min="6" max="6" width="23.85546875" customWidth="1"/>
    <col min="7" max="7" width="36.28515625" customWidth="1"/>
    <col min="8" max="8" width="13.5703125" customWidth="1"/>
    <col min="9" max="9" width="18.85546875" customWidth="1"/>
    <col min="10" max="10" width="14.28515625" customWidth="1"/>
    <col min="11" max="11" width="11.42578125" customWidth="1"/>
    <col min="12" max="12" width="14.5703125" customWidth="1"/>
    <col min="13" max="13" width="14.28515625" customWidth="1"/>
    <col min="16" max="16" width="14.5703125" customWidth="1"/>
    <col min="18" max="18" width="60.28515625" customWidth="1"/>
    <col min="19" max="19" width="14.5703125" customWidth="1"/>
    <col min="33" max="33" width="42.28515625" customWidth="1"/>
    <col min="34" max="34" width="16.140625" customWidth="1"/>
    <col min="35" max="35" width="14" customWidth="1"/>
    <col min="36" max="36" width="13.28515625" customWidth="1"/>
    <col min="37" max="37" width="58.85546875" customWidth="1"/>
  </cols>
  <sheetData>
    <row r="1" spans="1:38" ht="26.25" customHeight="1" x14ac:dyDescent="0.25">
      <c r="A1" s="135"/>
      <c r="B1" s="135"/>
      <c r="C1" s="135"/>
      <c r="D1" s="135"/>
      <c r="E1" s="135"/>
      <c r="F1" s="135"/>
      <c r="G1" s="145" t="s">
        <v>0</v>
      </c>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7"/>
    </row>
    <row r="2" spans="1:38" ht="30" customHeight="1" x14ac:dyDescent="0.25">
      <c r="A2" s="135"/>
      <c r="B2" s="135"/>
      <c r="C2" s="135"/>
      <c r="D2" s="135"/>
      <c r="E2" s="135"/>
      <c r="F2" s="135"/>
      <c r="G2" s="148"/>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50"/>
    </row>
    <row r="3" spans="1:38" ht="23.25" customHeight="1" x14ac:dyDescent="0.25">
      <c r="A3" s="136" t="s">
        <v>217</v>
      </c>
      <c r="B3" s="136"/>
      <c r="C3" s="136"/>
      <c r="D3" s="136"/>
      <c r="E3" s="136"/>
      <c r="F3" s="136"/>
      <c r="G3" s="151" t="s">
        <v>1</v>
      </c>
      <c r="H3" s="152"/>
      <c r="I3" s="152"/>
      <c r="J3" s="153"/>
      <c r="K3" s="153"/>
      <c r="L3" s="151" t="s">
        <v>2</v>
      </c>
      <c r="M3" s="151"/>
      <c r="N3" s="151"/>
      <c r="O3" s="151"/>
      <c r="P3" s="151"/>
      <c r="Q3" s="151"/>
      <c r="R3" s="151"/>
      <c r="S3" s="151"/>
      <c r="T3" s="151"/>
      <c r="U3" s="151"/>
      <c r="V3" s="151"/>
      <c r="W3" s="151"/>
      <c r="X3" s="151"/>
      <c r="Y3" s="151"/>
      <c r="Z3" s="151"/>
      <c r="AA3" s="151"/>
      <c r="AB3" s="151"/>
      <c r="AC3" s="151"/>
      <c r="AD3" s="152" t="s">
        <v>3</v>
      </c>
      <c r="AE3" s="152"/>
      <c r="AF3" s="152"/>
      <c r="AG3" s="152"/>
      <c r="AH3" s="152"/>
      <c r="AI3" s="152"/>
      <c r="AJ3" s="152"/>
      <c r="AK3" s="152"/>
      <c r="AL3" s="152"/>
    </row>
    <row r="4" spans="1:38" ht="30.75" customHeight="1" x14ac:dyDescent="0.25">
      <c r="A4" s="137" t="s">
        <v>4</v>
      </c>
      <c r="B4" s="137"/>
      <c r="C4" s="137"/>
      <c r="D4" s="137"/>
      <c r="E4" s="137"/>
      <c r="F4" s="137"/>
      <c r="G4" s="137"/>
      <c r="H4" s="137"/>
      <c r="I4" s="138"/>
      <c r="J4" s="121" t="s">
        <v>5</v>
      </c>
      <c r="K4" s="121"/>
      <c r="L4" s="121"/>
      <c r="M4" s="121"/>
      <c r="N4" s="121"/>
      <c r="O4" s="121"/>
      <c r="P4" s="121"/>
      <c r="Q4" s="121" t="s">
        <v>6</v>
      </c>
      <c r="R4" s="121"/>
      <c r="S4" s="121"/>
      <c r="T4" s="121"/>
      <c r="U4" s="121"/>
      <c r="V4" s="121"/>
      <c r="W4" s="121"/>
      <c r="X4" s="121"/>
      <c r="Y4" s="121"/>
      <c r="Z4" s="121" t="s">
        <v>7</v>
      </c>
      <c r="AA4" s="121"/>
      <c r="AB4" s="121"/>
      <c r="AC4" s="121"/>
      <c r="AD4" s="121"/>
      <c r="AE4" s="121"/>
      <c r="AF4" s="121"/>
      <c r="AG4" s="121" t="s">
        <v>8</v>
      </c>
      <c r="AH4" s="121"/>
      <c r="AI4" s="121"/>
      <c r="AJ4" s="121"/>
      <c r="AK4" s="121"/>
      <c r="AL4" s="121"/>
    </row>
    <row r="5" spans="1:38" x14ac:dyDescent="0.25">
      <c r="A5" s="139" t="s">
        <v>312</v>
      </c>
      <c r="B5" s="154" t="s">
        <v>326</v>
      </c>
      <c r="C5" s="144" t="s">
        <v>9</v>
      </c>
      <c r="D5" s="127" t="s">
        <v>10</v>
      </c>
      <c r="E5" s="122" t="s">
        <v>11</v>
      </c>
      <c r="F5" s="122" t="s">
        <v>12</v>
      </c>
      <c r="G5" s="127" t="s">
        <v>13</v>
      </c>
      <c r="H5" s="122" t="s">
        <v>14</v>
      </c>
      <c r="I5" s="122" t="s">
        <v>15</v>
      </c>
      <c r="J5" s="122" t="s">
        <v>16</v>
      </c>
      <c r="K5" s="127" t="s">
        <v>17</v>
      </c>
      <c r="L5" s="122" t="s">
        <v>18</v>
      </c>
      <c r="M5" s="122" t="s">
        <v>19</v>
      </c>
      <c r="N5" s="122" t="s">
        <v>20</v>
      </c>
      <c r="O5" s="127" t="s">
        <v>17</v>
      </c>
      <c r="P5" s="122" t="s">
        <v>21</v>
      </c>
      <c r="Q5" s="123" t="s">
        <v>22</v>
      </c>
      <c r="R5" s="122" t="s">
        <v>23</v>
      </c>
      <c r="S5" s="122" t="s">
        <v>24</v>
      </c>
      <c r="T5" s="122" t="s">
        <v>25</v>
      </c>
      <c r="U5" s="122"/>
      <c r="V5" s="122"/>
      <c r="W5" s="122"/>
      <c r="X5" s="122"/>
      <c r="Y5" s="122"/>
      <c r="Z5" s="123" t="s">
        <v>26</v>
      </c>
      <c r="AA5" s="123" t="s">
        <v>27</v>
      </c>
      <c r="AB5" s="123" t="s">
        <v>17</v>
      </c>
      <c r="AC5" s="123" t="s">
        <v>28</v>
      </c>
      <c r="AD5" s="123" t="s">
        <v>17</v>
      </c>
      <c r="AE5" s="123" t="s">
        <v>29</v>
      </c>
      <c r="AF5" s="123" t="s">
        <v>30</v>
      </c>
      <c r="AG5" s="122" t="s">
        <v>8</v>
      </c>
      <c r="AH5" s="122" t="s">
        <v>31</v>
      </c>
      <c r="AI5" s="122" t="s">
        <v>32</v>
      </c>
      <c r="AJ5" s="122" t="s">
        <v>33</v>
      </c>
      <c r="AK5" s="122" t="s">
        <v>34</v>
      </c>
      <c r="AL5" s="122" t="s">
        <v>35</v>
      </c>
    </row>
    <row r="6" spans="1:38" ht="106.5" x14ac:dyDescent="0.25">
      <c r="A6" s="139"/>
      <c r="B6" s="155"/>
      <c r="C6" s="144"/>
      <c r="D6" s="127"/>
      <c r="E6" s="122"/>
      <c r="F6" s="122"/>
      <c r="G6" s="127"/>
      <c r="H6" s="122"/>
      <c r="I6" s="122"/>
      <c r="J6" s="122"/>
      <c r="K6" s="127"/>
      <c r="L6" s="122"/>
      <c r="M6" s="122"/>
      <c r="N6" s="127"/>
      <c r="O6" s="127"/>
      <c r="P6" s="122"/>
      <c r="Q6" s="123"/>
      <c r="R6" s="122"/>
      <c r="S6" s="122"/>
      <c r="T6" s="1" t="s">
        <v>36</v>
      </c>
      <c r="U6" s="1" t="s">
        <v>37</v>
      </c>
      <c r="V6" s="1" t="s">
        <v>38</v>
      </c>
      <c r="W6" s="1" t="s">
        <v>39</v>
      </c>
      <c r="X6" s="1" t="s">
        <v>40</v>
      </c>
      <c r="Y6" s="1" t="s">
        <v>41</v>
      </c>
      <c r="Z6" s="123"/>
      <c r="AA6" s="123"/>
      <c r="AB6" s="123"/>
      <c r="AC6" s="123"/>
      <c r="AD6" s="123"/>
      <c r="AE6" s="123"/>
      <c r="AF6" s="123"/>
      <c r="AG6" s="122"/>
      <c r="AH6" s="122"/>
      <c r="AI6" s="122"/>
      <c r="AJ6" s="122"/>
      <c r="AK6" s="122"/>
      <c r="AL6" s="122"/>
    </row>
    <row r="7" spans="1:38" ht="185.25" x14ac:dyDescent="0.25">
      <c r="A7" s="217" t="s">
        <v>315</v>
      </c>
      <c r="B7" s="91">
        <v>1</v>
      </c>
      <c r="C7" s="97">
        <v>2</v>
      </c>
      <c r="D7" s="98" t="s">
        <v>51</v>
      </c>
      <c r="E7" s="98" t="s">
        <v>52</v>
      </c>
      <c r="F7" s="98" t="s">
        <v>53</v>
      </c>
      <c r="G7" s="99" t="s">
        <v>54</v>
      </c>
      <c r="H7" s="98" t="s">
        <v>55</v>
      </c>
      <c r="I7" s="100">
        <v>170</v>
      </c>
      <c r="J7" s="94" t="str">
        <f t="shared" ref="J7:J13" si="0">IF(I7&lt;=0,"",IF(I7&lt;=2,"Muy Baja",IF(I7&lt;=24,"Baja",IF(I7&lt;=500,"Media",IF(I7&lt;=5000,"Alta","Muy Alta")))))</f>
        <v>Media</v>
      </c>
      <c r="K7" s="93">
        <f t="shared" ref="K7:K13" si="1">IF(J7="","",IF(J7="Muy Baja",0.2,IF(J7="Baja",0.4,IF(J7="Media",0.6,IF(J7="Alta",0.8,IF(J7="Muy Alta",1,))))))</f>
        <v>0.6</v>
      </c>
      <c r="L7" s="92" t="s">
        <v>44</v>
      </c>
      <c r="M7" s="93" t="str">
        <f>IF(NOT(ISERROR(MATCH(L7,'[1]TABLA IMPACTO'!$B$221:$B$223,0))),'[1]TABLA IMPACTO'!$F$223&amp;"Por favor no seleccionar los criterios de impacto(Afectación Económica o presupuestal y Pérdida Reputacional)",L7)</f>
        <v xml:space="preserve">     Afectación menor a 10 SMLMV .</v>
      </c>
      <c r="N7" s="94" t="str">
        <f>IF(OR(M7='[1]TABLA IMPACTO'!$C$11,M7='[1]TABLA IMPACTO'!$D$11),"Leve",IF(OR(M7='[1]TABLA IMPACTO'!$C$12,M7='[1]TABLA IMPACTO'!$D$12),"Menor",IF(OR(M7='[1]TABLA IMPACTO'!$C$13,M7='[1]TABLA IMPACTO'!$D$13),"Moderado",IF(OR(M7='[1]TABLA IMPACTO'!$C$14,M7='[1]TABLA IMPACTO'!$D$14),"Mayor",IF(OR(M7='[1]TABLA IMPACTO'!$C$15,M7='[1]TABLA IMPACTO'!$D$15),"Catastrófico","")))))</f>
        <v>Leve</v>
      </c>
      <c r="O7" s="93">
        <f t="shared" ref="O7:O13" si="2">IF(N7="","",IF(N7="Leve",0.2,IF(N7="Menor",0.4,IF(N7="Moderado",0.6,IF(N7="Mayor",0.8,IF(N7="Catastrófico",1,))))))</f>
        <v>0.2</v>
      </c>
      <c r="P7" s="95" t="str">
        <f t="shared" ref="P7:P13" si="3">IF(OR(AND(J7="Muy Baja",N7="Leve"),AND(J7="Muy Baja",N7="Menor"),AND(J7="Baja",N7="Leve")),"Bajo",IF(OR(AND(J7="Muy baja",N7="Moderado"),AND(J7="Baja",N7="Menor"),AND(J7="Baja",N7="Moderado"),AND(J7="Media",N7="Leve"),AND(J7="Media",N7="Menor"),AND(J7="Media",N7="Moderado"),AND(J7="Alta",N7="Leve"),AND(J7="Alta",N7="Menor")),"Moderado",IF(OR(AND(J7="Muy Baja",N7="Mayor"),AND(J7="Baja",N7="Mayor"),AND(J7="Media",N7="Mayor"),AND(J7="Alta",N7="Moderado"),AND(J7="Alta",N7="Mayor"),AND(J7="Muy Alta",N7="Leve"),AND(J7="Muy Alta",N7="Menor"),AND(J7="Muy Alta",N7="Moderado"),AND(J7="Muy Alta",N7="Mayor")),"Alto",IF(OR(AND(J7="Muy Baja",N7="Catastrófico"),AND(J7="Baja",N7="Catastrófico"),AND(J7="Media",N7="Catastrófico"),AND(J7="Alta",N7="Catastrófico"),AND(J7="Muy Alta",N7="Catastrófico")),"Extremo",""))))</f>
        <v>Moderado</v>
      </c>
      <c r="Q7" s="22">
        <v>1</v>
      </c>
      <c r="R7" s="23" t="s">
        <v>56</v>
      </c>
      <c r="S7" s="24" t="str">
        <f>IF(OR(T7="Preventivo",T7="Detectivo"),"Probabilidad",IF(T7="Correctivo","Impacto",""))</f>
        <v>Probabilidad</v>
      </c>
      <c r="T7" s="25" t="s">
        <v>57</v>
      </c>
      <c r="U7" s="25" t="s">
        <v>46</v>
      </c>
      <c r="V7" s="26" t="str">
        <f t="shared" ref="V7:V13" si="4">IF(AND(T7="Preventivo",U7="Automático"),"50%",IF(AND(T7="Preventivo",U7="Manual"),"40%",IF(AND(T7="Detectivo",U7="Automático"),"40%",IF(AND(T7="Detectivo",U7="Manual"),"30%",IF(AND(T7="Correctivo",U7="Automático"),"35%",IF(AND(T7="Correctivo",U7="Manual"),"25%",""))))))</f>
        <v>30%</v>
      </c>
      <c r="W7" s="25" t="s">
        <v>58</v>
      </c>
      <c r="X7" s="25" t="s">
        <v>59</v>
      </c>
      <c r="Y7" s="25" t="s">
        <v>60</v>
      </c>
      <c r="Z7" s="27">
        <f t="shared" ref="Z7:Z13" si="5">IFERROR(IF(S7="Probabilidad",(K7-(+K7*V7)),IF(S7="Impacto",K7,"")),"")</f>
        <v>0.42</v>
      </c>
      <c r="AA7" s="28" t="str">
        <f t="shared" ref="AA7:AA13" si="6">IFERROR(IF(Z7="","",IF(Z7&lt;=0.2,"Muy Baja",IF(Z7&lt;=0.4,"Baja",IF(Z7&lt;=0.6,"Media",IF(Z7&lt;=0.8,"Alta","Muy Alta"))))),"")</f>
        <v>Media</v>
      </c>
      <c r="AB7" s="26">
        <f t="shared" ref="AB7:AB13" si="7">+Z7</f>
        <v>0.42</v>
      </c>
      <c r="AC7" s="28" t="str">
        <f t="shared" ref="AC7:AC13" si="8">IFERROR(IF(AD7="","",IF(AD7&lt;=0.2,"Leve",IF(AD7&lt;=0.4,"Menor",IF(AD7&lt;=0.6,"Moderado",IF(AD7&lt;=0.8,"Mayor","Catastrófico"))))),"")</f>
        <v>Leve</v>
      </c>
      <c r="AD7" s="26">
        <f t="shared" ref="AD7:AD13" si="9">IFERROR(IF(S7="Impacto",(O7-(+O7*V7)),IF(S7="Probabilidad",O7,"")),"")</f>
        <v>0.2</v>
      </c>
      <c r="AE7" s="29" t="str">
        <f t="shared" ref="AE7:AE13" si="10">IFERROR(IF(OR(AND(AA7="Muy Baja",AC7="Leve"),AND(AA7="Muy Baja",AC7="Menor"),AND(AA7="Baja",AC7="Leve")),"Bajo",IF(OR(AND(AA7="Muy baja",AC7="Moderado"),AND(AA7="Baja",AC7="Menor"),AND(AA7="Baja",AC7="Moderado"),AND(AA7="Media",AC7="Leve"),AND(AA7="Media",AC7="Menor"),AND(AA7="Media",AC7="Moderado"),AND(AA7="Alta",AC7="Leve"),AND(AA7="Alta",AC7="Menor")),"Moderado",IF(OR(AND(AA7="Muy Baja",AC7="Mayor"),AND(AA7="Baja",AC7="Mayor"),AND(AA7="Media",AC7="Mayor"),AND(AA7="Alta",AC7="Moderado"),AND(AA7="Alta",AC7="Mayor"),AND(AA7="Muy Alta",AC7="Leve"),AND(AA7="Muy Alta",AC7="Menor"),AND(AA7="Muy Alta",AC7="Moderado"),AND(AA7="Muy Alta",AC7="Mayor")),"Alto",IF(OR(AND(AA7="Muy Baja",AC7="Catastrófico"),AND(AA7="Baja",AC7="Catastrófico"),AND(AA7="Media",AC7="Catastrófico"),AND(AA7="Alta",AC7="Catastrófico"),AND(AA7="Muy Alta",AC7="Catastrófico")),"Extremo","")))),"")</f>
        <v>Moderado</v>
      </c>
      <c r="AF7" s="25" t="s">
        <v>61</v>
      </c>
      <c r="AG7" s="23" t="s">
        <v>62</v>
      </c>
      <c r="AH7" s="23" t="s">
        <v>63</v>
      </c>
      <c r="AI7" s="21" t="s">
        <v>64</v>
      </c>
      <c r="AJ7" s="21"/>
      <c r="AK7" s="98"/>
      <c r="AL7" s="100" t="s">
        <v>65</v>
      </c>
    </row>
    <row r="8" spans="1:38" ht="351" customHeight="1" x14ac:dyDescent="0.25">
      <c r="A8" s="217"/>
      <c r="B8" s="91">
        <v>2</v>
      </c>
      <c r="C8" s="97">
        <v>3</v>
      </c>
      <c r="D8" s="98" t="s">
        <v>42</v>
      </c>
      <c r="E8" s="98" t="s">
        <v>66</v>
      </c>
      <c r="F8" s="98" t="s">
        <v>67</v>
      </c>
      <c r="G8" s="99" t="s">
        <v>68</v>
      </c>
      <c r="H8" s="98" t="s">
        <v>43</v>
      </c>
      <c r="I8" s="100">
        <v>2</v>
      </c>
      <c r="J8" s="94" t="str">
        <f t="shared" si="0"/>
        <v>Muy Baja</v>
      </c>
      <c r="K8" s="93">
        <f t="shared" si="1"/>
        <v>0.2</v>
      </c>
      <c r="L8" s="92" t="s">
        <v>44</v>
      </c>
      <c r="M8" s="93" t="str">
        <f>IF(NOT(ISERROR(MATCH(L8,'[1]TABLA IMPACTO'!$B$221:$B$223,0))),'[1]TABLA IMPACTO'!$F$223&amp;"Por favor no seleccionar los criterios de impacto(Afectación Económica o presupuestal y Pérdida Reputacional)",L8)</f>
        <v xml:space="preserve">     Afectación menor a 10 SMLMV .</v>
      </c>
      <c r="N8" s="94" t="str">
        <f>IF(OR(M8='[1]TABLA IMPACTO'!$C$11,M8='[1]TABLA IMPACTO'!$D$11),"Leve",IF(OR(M8='[1]TABLA IMPACTO'!$C$12,M8='[1]TABLA IMPACTO'!$D$12),"Menor",IF(OR(M8='[1]TABLA IMPACTO'!$C$13,M8='[1]TABLA IMPACTO'!$D$13),"Moderado",IF(OR(M8='[1]TABLA IMPACTO'!$C$14,M8='[1]TABLA IMPACTO'!$D$14),"Mayor",IF(OR(M8='[1]TABLA IMPACTO'!$C$15,M8='[1]TABLA IMPACTO'!$D$15),"Catastrófico","")))))</f>
        <v>Leve</v>
      </c>
      <c r="O8" s="93">
        <f t="shared" si="2"/>
        <v>0.2</v>
      </c>
      <c r="P8" s="95" t="str">
        <f t="shared" si="3"/>
        <v>Bajo</v>
      </c>
      <c r="Q8" s="22">
        <v>1</v>
      </c>
      <c r="R8" s="91" t="s">
        <v>69</v>
      </c>
      <c r="S8" s="31" t="str">
        <f>IF(OR(T8="Preventivo",T8="Detectivo"),"Probabilidad",IF(T8="Correctivo","Impacto",""))</f>
        <v>Probabilidad</v>
      </c>
      <c r="T8" s="25" t="s">
        <v>57</v>
      </c>
      <c r="U8" s="25" t="s">
        <v>46</v>
      </c>
      <c r="V8" s="26" t="str">
        <f t="shared" si="4"/>
        <v>30%</v>
      </c>
      <c r="W8" s="25" t="s">
        <v>47</v>
      </c>
      <c r="X8" s="25" t="s">
        <v>48</v>
      </c>
      <c r="Y8" s="25" t="s">
        <v>60</v>
      </c>
      <c r="Z8" s="27">
        <f t="shared" si="5"/>
        <v>0.14000000000000001</v>
      </c>
      <c r="AA8" s="28" t="str">
        <f t="shared" si="6"/>
        <v>Muy Baja</v>
      </c>
      <c r="AB8" s="26">
        <f t="shared" si="7"/>
        <v>0.14000000000000001</v>
      </c>
      <c r="AC8" s="28" t="str">
        <f t="shared" si="8"/>
        <v>Leve</v>
      </c>
      <c r="AD8" s="26">
        <f t="shared" si="9"/>
        <v>0.2</v>
      </c>
      <c r="AE8" s="29" t="str">
        <f t="shared" si="10"/>
        <v>Bajo</v>
      </c>
      <c r="AF8" s="25" t="s">
        <v>70</v>
      </c>
      <c r="AG8" s="108" t="s">
        <v>71</v>
      </c>
      <c r="AH8" s="108" t="s">
        <v>63</v>
      </c>
      <c r="AI8" s="21" t="s">
        <v>64</v>
      </c>
      <c r="AJ8" s="21"/>
      <c r="AK8" s="98"/>
      <c r="AL8" s="100" t="s">
        <v>65</v>
      </c>
    </row>
    <row r="9" spans="1:38" ht="370.5" x14ac:dyDescent="0.25">
      <c r="A9" s="113" t="s">
        <v>319</v>
      </c>
      <c r="B9" s="91">
        <v>3</v>
      </c>
      <c r="C9" s="97">
        <v>5</v>
      </c>
      <c r="D9" s="98" t="s">
        <v>72</v>
      </c>
      <c r="E9" s="98" t="s">
        <v>75</v>
      </c>
      <c r="F9" s="112" t="s">
        <v>76</v>
      </c>
      <c r="G9" s="99" t="s">
        <v>218</v>
      </c>
      <c r="H9" s="98" t="s">
        <v>77</v>
      </c>
      <c r="I9" s="100">
        <v>12</v>
      </c>
      <c r="J9" s="94" t="str">
        <f t="shared" si="0"/>
        <v>Baja</v>
      </c>
      <c r="K9" s="93">
        <f t="shared" si="1"/>
        <v>0.4</v>
      </c>
      <c r="L9" s="92" t="s">
        <v>73</v>
      </c>
      <c r="M9" s="93" t="str">
        <f>IF(NOT(ISERROR(MATCH(L9,'[2]TABLA IMPACTO'!$B$221:$B$223,0))),'[2]TABLA IMPACTO'!$F$223&amp;"Por favor no seleccionar los criterios de impacto(Afectación Económica o presupuestal y Pérdida Reputacional)",L9)</f>
        <v xml:space="preserve">     El riesgo afecta la imagen de alguna área de la organización</v>
      </c>
      <c r="N9" s="94" t="str">
        <f>IF(OR(M9='[2]TABLA IMPACTO'!$C$11,M9='[2]TABLA IMPACTO'!$D$11),"Leve",IF(OR(M9='[2]TABLA IMPACTO'!$C$12,M9='[2]TABLA IMPACTO'!$D$12),"Menor",IF(OR(M9='[2]TABLA IMPACTO'!$C$13,M9='[2]TABLA IMPACTO'!$D$13),"Moderado",IF(OR(M9='[2]TABLA IMPACTO'!$C$14,M9='[2]TABLA IMPACTO'!$D$14),"Mayor",IF(OR(M9='[2]TABLA IMPACTO'!$C$15,M9='[2]TABLA IMPACTO'!$D$15),"Catastrófico","")))))</f>
        <v>Leve</v>
      </c>
      <c r="O9" s="93">
        <f t="shared" si="2"/>
        <v>0.2</v>
      </c>
      <c r="P9" s="95" t="str">
        <f t="shared" si="3"/>
        <v>Bajo</v>
      </c>
      <c r="Q9" s="22">
        <v>1</v>
      </c>
      <c r="R9" s="30" t="s">
        <v>219</v>
      </c>
      <c r="S9" s="31" t="s">
        <v>78</v>
      </c>
      <c r="T9" s="25" t="s">
        <v>45</v>
      </c>
      <c r="U9" s="25" t="s">
        <v>46</v>
      </c>
      <c r="V9" s="26" t="str">
        <f t="shared" si="4"/>
        <v>40%</v>
      </c>
      <c r="W9" s="25" t="s">
        <v>58</v>
      </c>
      <c r="X9" s="25" t="s">
        <v>59</v>
      </c>
      <c r="Y9" s="25" t="s">
        <v>60</v>
      </c>
      <c r="Z9" s="27">
        <f t="shared" si="5"/>
        <v>0.24</v>
      </c>
      <c r="AA9" s="28" t="str">
        <f t="shared" si="6"/>
        <v>Baja</v>
      </c>
      <c r="AB9" s="26">
        <f t="shared" si="7"/>
        <v>0.24</v>
      </c>
      <c r="AC9" s="28" t="str">
        <f t="shared" si="8"/>
        <v>Leve</v>
      </c>
      <c r="AD9" s="26">
        <f t="shared" si="9"/>
        <v>0.2</v>
      </c>
      <c r="AE9" s="29" t="str">
        <f t="shared" si="10"/>
        <v>Bajo</v>
      </c>
      <c r="AF9" s="25" t="s">
        <v>70</v>
      </c>
      <c r="AG9" s="98" t="s">
        <v>220</v>
      </c>
      <c r="AH9" s="98" t="s">
        <v>74</v>
      </c>
      <c r="AI9" s="20">
        <v>44317</v>
      </c>
      <c r="AJ9" s="21"/>
      <c r="AK9" s="98"/>
      <c r="AL9" s="100" t="s">
        <v>65</v>
      </c>
    </row>
    <row r="10" spans="1:38" ht="228" x14ac:dyDescent="0.25">
      <c r="A10" s="217" t="s">
        <v>320</v>
      </c>
      <c r="B10" s="91">
        <v>4</v>
      </c>
      <c r="C10" s="97">
        <v>6</v>
      </c>
      <c r="D10" s="98" t="s">
        <v>51</v>
      </c>
      <c r="E10" s="98" t="s">
        <v>79</v>
      </c>
      <c r="F10" s="98" t="s">
        <v>80</v>
      </c>
      <c r="G10" s="114" t="s">
        <v>328</v>
      </c>
      <c r="H10" s="98" t="s">
        <v>43</v>
      </c>
      <c r="I10" s="100">
        <v>161</v>
      </c>
      <c r="J10" s="94" t="str">
        <f t="shared" si="0"/>
        <v>Media</v>
      </c>
      <c r="K10" s="93">
        <f t="shared" si="1"/>
        <v>0.6</v>
      </c>
      <c r="L10" s="92" t="s">
        <v>81</v>
      </c>
      <c r="M10" s="93" t="str">
        <f>IF(NOT(ISERROR(MATCH(L10,'[3]TABLA IMPACTO'!$B$221:$B$223,0))),'[3]TABLA IMPACTO'!$F$223&amp;"Por favor no seleccionar los criterios de impacto(Afectación Económica o presupuestal y Pérdida Reputacional)",L10)</f>
        <v xml:space="preserve">     Entre 10 y 50 SMLMV </v>
      </c>
      <c r="N10" s="94" t="str">
        <f>IF(OR(M10='[3]TABLA IMPACTO'!$C$11,M10='[3]TABLA IMPACTO'!$D$11),"Leve",IF(OR(M10='[3]TABLA IMPACTO'!$C$12,M10='[3]TABLA IMPACTO'!$D$12),"Menor",IF(OR(M10='[3]TABLA IMPACTO'!$C$13,M10='[3]TABLA IMPACTO'!$D$13),"Moderado",IF(OR(M10='[3]TABLA IMPACTO'!$C$14,M10='[3]TABLA IMPACTO'!$D$14),"Mayor",IF(OR(M10='[3]TABLA IMPACTO'!$C$15,M10='[3]TABLA IMPACTO'!$D$15),"Catastrófico","")))))</f>
        <v>Menor</v>
      </c>
      <c r="O10" s="93">
        <f t="shared" si="2"/>
        <v>0.4</v>
      </c>
      <c r="P10" s="95" t="str">
        <f t="shared" si="3"/>
        <v>Moderado</v>
      </c>
      <c r="Q10" s="22">
        <v>1</v>
      </c>
      <c r="R10" s="32" t="s">
        <v>329</v>
      </c>
      <c r="S10" s="31" t="str">
        <f>IF(OR(T10="Preventivo",T10="Detectivo"),"Probabilidad",IF(T10="Correctivo","Impacto",""))</f>
        <v>Probabilidad</v>
      </c>
      <c r="T10" s="25" t="s">
        <v>45</v>
      </c>
      <c r="U10" s="25" t="s">
        <v>46</v>
      </c>
      <c r="V10" s="26" t="str">
        <f t="shared" si="4"/>
        <v>40%</v>
      </c>
      <c r="W10" s="25" t="s">
        <v>58</v>
      </c>
      <c r="X10" s="25" t="s">
        <v>59</v>
      </c>
      <c r="Y10" s="25" t="s">
        <v>60</v>
      </c>
      <c r="Z10" s="27">
        <f t="shared" si="5"/>
        <v>0.36</v>
      </c>
      <c r="AA10" s="28" t="str">
        <f t="shared" si="6"/>
        <v>Baja</v>
      </c>
      <c r="AB10" s="26">
        <f t="shared" si="7"/>
        <v>0.36</v>
      </c>
      <c r="AC10" s="28" t="str">
        <f t="shared" si="8"/>
        <v>Menor</v>
      </c>
      <c r="AD10" s="26">
        <f t="shared" si="9"/>
        <v>0.4</v>
      </c>
      <c r="AE10" s="29" t="str">
        <f t="shared" si="10"/>
        <v>Moderado</v>
      </c>
      <c r="AF10" s="25" t="s">
        <v>70</v>
      </c>
      <c r="AG10" s="98" t="s">
        <v>82</v>
      </c>
      <c r="AH10" s="106" t="s">
        <v>83</v>
      </c>
      <c r="AI10" s="18">
        <v>44197</v>
      </c>
      <c r="AJ10" s="21"/>
      <c r="AK10" s="98"/>
      <c r="AL10" s="100" t="s">
        <v>65</v>
      </c>
    </row>
    <row r="11" spans="1:38" ht="327.75" x14ac:dyDescent="0.25">
      <c r="A11" s="217"/>
      <c r="B11" s="91">
        <v>5</v>
      </c>
      <c r="C11" s="97">
        <v>7</v>
      </c>
      <c r="D11" s="98" t="s">
        <v>72</v>
      </c>
      <c r="E11" s="34" t="s">
        <v>84</v>
      </c>
      <c r="F11" s="98" t="s">
        <v>85</v>
      </c>
      <c r="G11" s="116" t="s">
        <v>221</v>
      </c>
      <c r="H11" s="98" t="s">
        <v>43</v>
      </c>
      <c r="I11" s="100">
        <v>1800</v>
      </c>
      <c r="J11" s="94" t="str">
        <f t="shared" si="0"/>
        <v>Alta</v>
      </c>
      <c r="K11" s="93">
        <f t="shared" si="1"/>
        <v>0.8</v>
      </c>
      <c r="L11" s="92" t="s">
        <v>44</v>
      </c>
      <c r="M11" s="93" t="s">
        <v>44</v>
      </c>
      <c r="N11" s="94" t="str">
        <f>IF(OR(M11='[3]TABLA IMPACTO'!$C$11,M11='[3]TABLA IMPACTO'!$D$11),"Leve",IF(OR(M11='[3]TABLA IMPACTO'!$C$12,M11='[3]TABLA IMPACTO'!$D$12),"Menor",IF(OR(M11='[3]TABLA IMPACTO'!$C$13,M11='[3]TABLA IMPACTO'!$D$13),"Moderado",IF(OR(M11='[3]TABLA IMPACTO'!$C$14,M11='[3]TABLA IMPACTO'!$D$14),"Mayor",IF(OR(M11='[3]TABLA IMPACTO'!$C$15,M11='[3]TABLA IMPACTO'!$D$15),"Catastrófico","")))))</f>
        <v>Leve</v>
      </c>
      <c r="O11" s="93">
        <f t="shared" si="2"/>
        <v>0.2</v>
      </c>
      <c r="P11" s="95" t="str">
        <f t="shared" si="3"/>
        <v>Moderado</v>
      </c>
      <c r="Q11" s="22">
        <v>1</v>
      </c>
      <c r="R11" s="117" t="s">
        <v>330</v>
      </c>
      <c r="S11" s="24" t="str">
        <f>IF(OR(T11="Preventivo",T11="Detectivo"),"Probabilidad",IF(T11="Correctivo","Impacto",""))</f>
        <v>Impacto</v>
      </c>
      <c r="T11" s="25" t="s">
        <v>86</v>
      </c>
      <c r="U11" s="25" t="s">
        <v>46</v>
      </c>
      <c r="V11" s="26" t="str">
        <f t="shared" si="4"/>
        <v>25%</v>
      </c>
      <c r="W11" s="25" t="s">
        <v>58</v>
      </c>
      <c r="X11" s="25" t="s">
        <v>59</v>
      </c>
      <c r="Y11" s="25" t="s">
        <v>60</v>
      </c>
      <c r="Z11" s="27">
        <f t="shared" si="5"/>
        <v>0.8</v>
      </c>
      <c r="AA11" s="28" t="str">
        <f t="shared" si="6"/>
        <v>Alta</v>
      </c>
      <c r="AB11" s="26">
        <f t="shared" si="7"/>
        <v>0.8</v>
      </c>
      <c r="AC11" s="28" t="str">
        <f t="shared" si="8"/>
        <v>Leve</v>
      </c>
      <c r="AD11" s="26">
        <f t="shared" si="9"/>
        <v>0.15000000000000002</v>
      </c>
      <c r="AE11" s="29" t="str">
        <f t="shared" si="10"/>
        <v>Moderado</v>
      </c>
      <c r="AF11" s="25" t="s">
        <v>70</v>
      </c>
      <c r="AG11" s="98" t="s">
        <v>87</v>
      </c>
      <c r="AH11" s="99" t="s">
        <v>222</v>
      </c>
      <c r="AI11" s="18">
        <v>44197</v>
      </c>
      <c r="AJ11" s="21"/>
      <c r="AK11" s="98"/>
      <c r="AL11" s="100" t="s">
        <v>65</v>
      </c>
    </row>
    <row r="12" spans="1:38" ht="182.25" customHeight="1" x14ac:dyDescent="0.25">
      <c r="A12" s="217"/>
      <c r="B12" s="91">
        <v>6</v>
      </c>
      <c r="C12" s="97">
        <v>8</v>
      </c>
      <c r="D12" s="98" t="s">
        <v>51</v>
      </c>
      <c r="E12" s="98" t="s">
        <v>88</v>
      </c>
      <c r="F12" s="98" t="s">
        <v>89</v>
      </c>
      <c r="G12" s="111" t="s">
        <v>90</v>
      </c>
      <c r="H12" s="98" t="s">
        <v>43</v>
      </c>
      <c r="I12" s="100">
        <v>84</v>
      </c>
      <c r="J12" s="94" t="str">
        <f t="shared" si="0"/>
        <v>Media</v>
      </c>
      <c r="K12" s="93">
        <f t="shared" si="1"/>
        <v>0.6</v>
      </c>
      <c r="L12" s="92" t="s">
        <v>44</v>
      </c>
      <c r="M12" s="93" t="str">
        <f>IF(NOT(ISERROR(MATCH(L12,'[3]TABLA IMPACTO'!$B$221:$B$223,0))),'[3]TABLA IMPACTO'!$F$223&amp;"Por favor no seleccionar los criterios de impacto(Afectación Económica o presupuestal y Pérdida Reputacional)",L12)</f>
        <v xml:space="preserve">     Afectación menor a 10 SMLMV .</v>
      </c>
      <c r="N12" s="94" t="str">
        <f>IF(OR(M12='[3]TABLA IMPACTO'!$C$11,M12='[3]TABLA IMPACTO'!$D$11),"Leve",IF(OR(M12='[3]TABLA IMPACTO'!$C$12,M12='[3]TABLA IMPACTO'!$D$12),"Menor",IF(OR(M12='[3]TABLA IMPACTO'!$C$13,M12='[3]TABLA IMPACTO'!$D$13),"Moderado",IF(OR(M12='[3]TABLA IMPACTO'!$C$14,M12='[3]TABLA IMPACTO'!$D$14),"Mayor",IF(OR(M12='[3]TABLA IMPACTO'!$C$15,M12='[3]TABLA IMPACTO'!$D$15),"Catastrófico","")))))</f>
        <v>Leve</v>
      </c>
      <c r="O12" s="93">
        <f t="shared" si="2"/>
        <v>0.2</v>
      </c>
      <c r="P12" s="95" t="str">
        <f t="shared" si="3"/>
        <v>Moderado</v>
      </c>
      <c r="Q12" s="22">
        <v>1</v>
      </c>
      <c r="R12" s="117" t="s">
        <v>331</v>
      </c>
      <c r="S12" s="24" t="str">
        <f>IF(OR(T12="Preventivo",T12="Detectivo"),"Probabilidad",IF(T12="Correctivo","Impacto",""))</f>
        <v>Probabilidad</v>
      </c>
      <c r="T12" s="25" t="s">
        <v>45</v>
      </c>
      <c r="U12" s="25" t="s">
        <v>46</v>
      </c>
      <c r="V12" s="26" t="str">
        <f t="shared" si="4"/>
        <v>40%</v>
      </c>
      <c r="W12" s="25" t="s">
        <v>58</v>
      </c>
      <c r="X12" s="25" t="s">
        <v>59</v>
      </c>
      <c r="Y12" s="25" t="s">
        <v>60</v>
      </c>
      <c r="Z12" s="27">
        <f t="shared" si="5"/>
        <v>0.36</v>
      </c>
      <c r="AA12" s="28" t="str">
        <f t="shared" si="6"/>
        <v>Baja</v>
      </c>
      <c r="AB12" s="26">
        <f t="shared" si="7"/>
        <v>0.36</v>
      </c>
      <c r="AC12" s="28" t="str">
        <f t="shared" si="8"/>
        <v>Leve</v>
      </c>
      <c r="AD12" s="26">
        <f t="shared" si="9"/>
        <v>0.2</v>
      </c>
      <c r="AE12" s="29" t="str">
        <f t="shared" si="10"/>
        <v>Bajo</v>
      </c>
      <c r="AF12" s="25" t="s">
        <v>70</v>
      </c>
      <c r="AG12" s="98" t="s">
        <v>91</v>
      </c>
      <c r="AH12" s="99" t="s">
        <v>92</v>
      </c>
      <c r="AI12" s="18">
        <v>44197</v>
      </c>
      <c r="AJ12" s="21"/>
      <c r="AK12" s="98"/>
      <c r="AL12" s="100" t="s">
        <v>65</v>
      </c>
    </row>
    <row r="13" spans="1:38" ht="57" x14ac:dyDescent="0.25">
      <c r="A13" s="217" t="s">
        <v>313</v>
      </c>
      <c r="B13" s="120">
        <v>7</v>
      </c>
      <c r="C13" s="140">
        <v>9</v>
      </c>
      <c r="D13" s="141" t="s">
        <v>42</v>
      </c>
      <c r="E13" s="141" t="s">
        <v>93</v>
      </c>
      <c r="F13" s="141" t="s">
        <v>94</v>
      </c>
      <c r="G13" s="142" t="s">
        <v>223</v>
      </c>
      <c r="H13" s="141" t="s">
        <v>43</v>
      </c>
      <c r="I13" s="143">
        <v>365</v>
      </c>
      <c r="J13" s="126" t="str">
        <f t="shared" si="0"/>
        <v>Media</v>
      </c>
      <c r="K13" s="125">
        <f t="shared" si="1"/>
        <v>0.6</v>
      </c>
      <c r="L13" s="124" t="s">
        <v>95</v>
      </c>
      <c r="M13" s="125" t="str">
        <f>IF(NOT(ISERROR(MATCH(L13,'[4]TABLA IMPACTO'!$B$221:$B$223,0))),'[4]TABLA IMPACTO'!$F$223&amp;"Por favor no seleccionar los criterios de impacto(Afectación Económica o presupuestal y Pérdida Reputacional)",L13)</f>
        <v xml:space="preserve">     El riesgo afecta la imagen de la entidad internamente, de conocimiento general, nivel interno, de junta dircetiva y accionistas y/o de provedores</v>
      </c>
      <c r="N13" s="126" t="str">
        <f>IF(OR(M13='[4]TABLA IMPACTO'!$C$11,M13='[4]TABLA IMPACTO'!$D$11),"Leve",IF(OR(M13='[4]TABLA IMPACTO'!$C$12,M13='[4]TABLA IMPACTO'!$D$12),"Menor",IF(OR(M13='[4]TABLA IMPACTO'!$C$13,M13='[4]TABLA IMPACTO'!$D$13),"Moderado",IF(OR(M13='[4]TABLA IMPACTO'!$C$14,M13='[4]TABLA IMPACTO'!$D$14),"Mayor",IF(OR(M13='[4]TABLA IMPACTO'!$C$15,M13='[4]TABLA IMPACTO'!$D$15),"Catastrófico","")))))</f>
        <v>Menor</v>
      </c>
      <c r="O13" s="125">
        <f t="shared" si="2"/>
        <v>0.4</v>
      </c>
      <c r="P13" s="130" t="str">
        <f t="shared" si="3"/>
        <v>Moderado</v>
      </c>
      <c r="Q13" s="131">
        <v>1</v>
      </c>
      <c r="R13" s="133" t="s">
        <v>224</v>
      </c>
      <c r="S13" s="156" t="str">
        <f>IF(OR(T13="Preventivo",T13="Detectivo"),"Probabilidad",IF(T13="Correctivo","Impacto",""))</f>
        <v>Probabilidad</v>
      </c>
      <c r="T13" s="158" t="s">
        <v>45</v>
      </c>
      <c r="U13" s="158" t="s">
        <v>46</v>
      </c>
      <c r="V13" s="160" t="str">
        <f t="shared" si="4"/>
        <v>40%</v>
      </c>
      <c r="W13" s="158" t="s">
        <v>58</v>
      </c>
      <c r="X13" s="158" t="s">
        <v>225</v>
      </c>
      <c r="Y13" s="158" t="s">
        <v>226</v>
      </c>
      <c r="Z13" s="178">
        <f t="shared" si="5"/>
        <v>0.36</v>
      </c>
      <c r="AA13" s="180" t="str">
        <f t="shared" si="6"/>
        <v>Baja</v>
      </c>
      <c r="AB13" s="160">
        <f t="shared" si="7"/>
        <v>0.36</v>
      </c>
      <c r="AC13" s="180" t="str">
        <f t="shared" si="8"/>
        <v>Menor</v>
      </c>
      <c r="AD13" s="160">
        <f t="shared" si="9"/>
        <v>0.4</v>
      </c>
      <c r="AE13" s="128" t="str">
        <f t="shared" si="10"/>
        <v>Moderado</v>
      </c>
      <c r="AF13" s="158" t="s">
        <v>70</v>
      </c>
      <c r="AG13" s="98" t="s">
        <v>96</v>
      </c>
      <c r="AH13" s="36" t="s">
        <v>97</v>
      </c>
      <c r="AI13" s="37" t="s">
        <v>64</v>
      </c>
      <c r="AJ13" s="21"/>
      <c r="AK13" s="36"/>
      <c r="AL13" s="100" t="s">
        <v>65</v>
      </c>
    </row>
    <row r="14" spans="1:38" ht="71.25" x14ac:dyDescent="0.25">
      <c r="A14" s="217"/>
      <c r="B14" s="120"/>
      <c r="C14" s="140"/>
      <c r="D14" s="141"/>
      <c r="E14" s="141"/>
      <c r="F14" s="141"/>
      <c r="G14" s="142"/>
      <c r="H14" s="141"/>
      <c r="I14" s="143"/>
      <c r="J14" s="126"/>
      <c r="K14" s="125"/>
      <c r="L14" s="124"/>
      <c r="M14" s="125">
        <f ca="1">IF(NOT(ISERROR(MATCH(L14,_xlfn.ANCHORARRAY(#REF!),0))),#REF!&amp;"Por favor no seleccionar los criterios de impacto",L14)</f>
        <v>0</v>
      </c>
      <c r="N14" s="126"/>
      <c r="O14" s="125"/>
      <c r="P14" s="130"/>
      <c r="Q14" s="132"/>
      <c r="R14" s="134"/>
      <c r="S14" s="157"/>
      <c r="T14" s="159"/>
      <c r="U14" s="159"/>
      <c r="V14" s="161"/>
      <c r="W14" s="159"/>
      <c r="X14" s="159"/>
      <c r="Y14" s="159"/>
      <c r="Z14" s="179"/>
      <c r="AA14" s="181"/>
      <c r="AB14" s="161"/>
      <c r="AC14" s="181"/>
      <c r="AD14" s="161"/>
      <c r="AE14" s="129"/>
      <c r="AF14" s="159"/>
      <c r="AG14" s="98" t="s">
        <v>98</v>
      </c>
      <c r="AH14" s="36" t="s">
        <v>97</v>
      </c>
      <c r="AI14" s="37" t="s">
        <v>64</v>
      </c>
      <c r="AJ14" s="21"/>
      <c r="AK14" s="36"/>
      <c r="AL14" s="100" t="s">
        <v>65</v>
      </c>
    </row>
    <row r="15" spans="1:38" ht="399" x14ac:dyDescent="0.25">
      <c r="A15" s="217" t="s">
        <v>314</v>
      </c>
      <c r="B15" s="120">
        <v>8</v>
      </c>
      <c r="C15" s="162">
        <v>10</v>
      </c>
      <c r="D15" s="163" t="s">
        <v>42</v>
      </c>
      <c r="E15" s="164" t="s">
        <v>99</v>
      </c>
      <c r="F15" s="164" t="s">
        <v>100</v>
      </c>
      <c r="G15" s="166" t="s">
        <v>229</v>
      </c>
      <c r="H15" s="164" t="s">
        <v>43</v>
      </c>
      <c r="I15" s="168">
        <v>12</v>
      </c>
      <c r="J15" s="170" t="str">
        <f>IF(I15&lt;=0,"",IF(I15&lt;=2,"Muy Baja",IF(I15&lt;=24,"Baja",IF(I15&lt;=500,"Media",IF(I15&lt;=5000,"Alta","Muy Alta")))))</f>
        <v>Baja</v>
      </c>
      <c r="K15" s="172">
        <f>IF(J15="","",IF(J15="Muy Baja",0.2,IF(J15="Baja",0.4,IF(J15="Media",0.6,IF(J15="Alta",0.8,IF(J15="Muy Alta",1,))))))</f>
        <v>0.4</v>
      </c>
      <c r="L15" s="174" t="s">
        <v>81</v>
      </c>
      <c r="M15" s="172" t="str">
        <f>IF(NOT(ISERROR(MATCH(L15,'[5]TABLA IMPACTO'!$B$221:$B$223,0))),'[5]TABLA IMPACTO'!$F$223&amp;"Por favor no seleccionar los criterios de impacto(Afectación Económica o presupuestal y Pérdida Reputacional)",L15)</f>
        <v xml:space="preserve">     Entre 10 y 50 SMLMV </v>
      </c>
      <c r="N15" s="170" t="str">
        <f>IF(OR(M15='[5]TABLA IMPACTO'!$C$11,M15='[5]TABLA IMPACTO'!$D$11),"Leve",IF(OR(M15='[5]TABLA IMPACTO'!$C$12,M15='[5]TABLA IMPACTO'!$D$12),"Menor",IF(OR(M15='[5]TABLA IMPACTO'!$C$13,M15='[5]TABLA IMPACTO'!$D$13),"Moderado",IF(OR(M15='[5]TABLA IMPACTO'!$C$14,M15='[5]TABLA IMPACTO'!$D$14),"Mayor",IF(OR(M15='[5]TABLA IMPACTO'!$C$15,M15='[5]TABLA IMPACTO'!$D$15),"Catastrófico","")))))</f>
        <v>Menor</v>
      </c>
      <c r="O15" s="172">
        <f>IF(N15="","",IF(N15="Leve",0.2,IF(N15="Menor",0.4,IF(N15="Moderado",0.6,IF(N15="Mayor",0.8,IF(N15="Catastrófico",1,))))))</f>
        <v>0.4</v>
      </c>
      <c r="P15" s="176" t="str">
        <f>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Moderado</v>
      </c>
      <c r="Q15" s="43">
        <v>1</v>
      </c>
      <c r="R15" s="44" t="s">
        <v>230</v>
      </c>
      <c r="S15" s="6" t="str">
        <f t="shared" ref="S15:S20" si="11">IF(OR(T15="Preventivo",T15="Detectivo"),"Probabilidad",IF(T15="Correctivo","Impacto",""))</f>
        <v>Probabilidad</v>
      </c>
      <c r="T15" s="2" t="s">
        <v>45</v>
      </c>
      <c r="U15" s="2" t="s">
        <v>46</v>
      </c>
      <c r="V15" s="3" t="str">
        <f t="shared" ref="V15:V20" si="12">IF(AND(T15="Preventivo",U15="Automático"),"50%",IF(AND(T15="Preventivo",U15="Manual"),"40%",IF(AND(T15="Detectivo",U15="Automático"),"40%",IF(AND(T15="Detectivo",U15="Manual"),"30%",IF(AND(T15="Correctivo",U15="Automático"),"35%",IF(AND(T15="Correctivo",U15="Manual"),"25%",""))))))</f>
        <v>40%</v>
      </c>
      <c r="W15" s="2" t="s">
        <v>58</v>
      </c>
      <c r="X15" s="2" t="s">
        <v>59</v>
      </c>
      <c r="Y15" s="2" t="s">
        <v>60</v>
      </c>
      <c r="Z15" s="4">
        <f>IFERROR(IF(S15="Probabilidad",(K15-(+K15*V15)),IF(S15="Impacto",K15,"")),"")</f>
        <v>0.24</v>
      </c>
      <c r="AA15" s="45" t="str">
        <f t="shared" ref="AA15:AA20" si="13">IFERROR(IF(Z15="","",IF(Z15&lt;=0.2,"Muy Baja",IF(Z15&lt;=0.4,"Baja",IF(Z15&lt;=0.6,"Media",IF(Z15&lt;=0.8,"Alta","Muy Alta"))))),"")</f>
        <v>Baja</v>
      </c>
      <c r="AB15" s="3">
        <f t="shared" ref="AB15:AB20" si="14">+Z15</f>
        <v>0.24</v>
      </c>
      <c r="AC15" s="45" t="str">
        <f t="shared" ref="AC15:AC20" si="15">IFERROR(IF(AD15="","",IF(AD15&lt;=0.2,"Leve",IF(AD15&lt;=0.4,"Menor",IF(AD15&lt;=0.6,"Moderado",IF(AD15&lt;=0.8,"Mayor","Catastrófico"))))),"")</f>
        <v>Menor</v>
      </c>
      <c r="AD15" s="3">
        <f>IFERROR(IF(S15="Impacto",(O15-(+O15*V15)),IF(S15="Probabilidad",O15,"")),"")</f>
        <v>0.4</v>
      </c>
      <c r="AE15" s="5" t="str">
        <f t="shared" ref="AE15:AE20" si="16">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Moderado</v>
      </c>
      <c r="AF15" s="46" t="s">
        <v>70</v>
      </c>
      <c r="AG15" s="47" t="s">
        <v>231</v>
      </c>
      <c r="AH15" s="48" t="s">
        <v>232</v>
      </c>
      <c r="AI15" s="49">
        <v>44682</v>
      </c>
      <c r="AJ15" s="21"/>
      <c r="AK15" s="50"/>
      <c r="AL15" s="51" t="s">
        <v>233</v>
      </c>
    </row>
    <row r="16" spans="1:38" ht="228" x14ac:dyDescent="0.25">
      <c r="A16" s="217"/>
      <c r="B16" s="120"/>
      <c r="C16" s="162"/>
      <c r="D16" s="163"/>
      <c r="E16" s="165"/>
      <c r="F16" s="165"/>
      <c r="G16" s="167"/>
      <c r="H16" s="165"/>
      <c r="I16" s="169"/>
      <c r="J16" s="171"/>
      <c r="K16" s="173"/>
      <c r="L16" s="175"/>
      <c r="M16" s="173"/>
      <c r="N16" s="171"/>
      <c r="O16" s="173"/>
      <c r="P16" s="177"/>
      <c r="Q16" s="43">
        <v>2</v>
      </c>
      <c r="R16" s="52" t="s">
        <v>234</v>
      </c>
      <c r="S16" s="53" t="str">
        <f t="shared" si="11"/>
        <v>Probabilidad</v>
      </c>
      <c r="T16" s="54" t="s">
        <v>45</v>
      </c>
      <c r="U16" s="54" t="s">
        <v>46</v>
      </c>
      <c r="V16" s="55" t="str">
        <f t="shared" si="12"/>
        <v>40%</v>
      </c>
      <c r="W16" s="54" t="s">
        <v>58</v>
      </c>
      <c r="X16" s="54" t="s">
        <v>59</v>
      </c>
      <c r="Y16" s="54" t="s">
        <v>60</v>
      </c>
      <c r="Z16" s="56">
        <f>IFERROR(IF(S16="Probabilidad",(K15-(+K15*V16)),IF(S16="Impacto",K15,"")),"")</f>
        <v>0.24</v>
      </c>
      <c r="AA16" s="57" t="str">
        <f t="shared" si="13"/>
        <v>Baja</v>
      </c>
      <c r="AB16" s="55">
        <f t="shared" si="14"/>
        <v>0.24</v>
      </c>
      <c r="AC16" s="57" t="str">
        <f t="shared" si="15"/>
        <v>Menor</v>
      </c>
      <c r="AD16" s="55">
        <f>IFERROR(IF(S16="Impacto",(O15-(+O15*V16)),IF(S16="Probabilidad",O15,"")),"")</f>
        <v>0.4</v>
      </c>
      <c r="AE16" s="58" t="str">
        <f t="shared" si="16"/>
        <v>Moderado</v>
      </c>
      <c r="AF16" s="59" t="s">
        <v>235</v>
      </c>
      <c r="AG16" s="60" t="s">
        <v>236</v>
      </c>
      <c r="AH16" s="61" t="s">
        <v>232</v>
      </c>
      <c r="AI16" s="62">
        <v>44682</v>
      </c>
      <c r="AJ16" s="21"/>
      <c r="AK16" s="61"/>
      <c r="AL16" s="63" t="s">
        <v>233</v>
      </c>
    </row>
    <row r="17" spans="1:38" ht="359.25" customHeight="1" x14ac:dyDescent="0.25">
      <c r="A17" s="217"/>
      <c r="B17" s="91">
        <v>9</v>
      </c>
      <c r="C17" s="90">
        <v>11</v>
      </c>
      <c r="D17" s="34" t="s">
        <v>42</v>
      </c>
      <c r="E17" s="34" t="s">
        <v>101</v>
      </c>
      <c r="F17" s="34" t="s">
        <v>102</v>
      </c>
      <c r="G17" s="35" t="s">
        <v>103</v>
      </c>
      <c r="H17" s="34" t="s">
        <v>43</v>
      </c>
      <c r="I17" s="38">
        <v>365</v>
      </c>
      <c r="J17" s="39" t="str">
        <f>IF(I17&lt;=0,"",IF(I17&lt;=2,"Muy Baja",IF(I17&lt;=24,"Baja",IF(I17&lt;=500,"Media",IF(I17&lt;=5000,"Alta","Muy Alta")))))</f>
        <v>Media</v>
      </c>
      <c r="K17" s="40">
        <f>IF(J17="","",IF(J17="Muy Baja",0.2,IF(J17="Baja",0.4,IF(J17="Media",0.6,IF(J17="Alta",0.8,IF(J17="Muy Alta",1,))))))</f>
        <v>0.6</v>
      </c>
      <c r="L17" s="41" t="s">
        <v>95</v>
      </c>
      <c r="M17" s="40" t="str">
        <f>IF(NOT(ISERROR(MATCH(L17,'[6]TABLA IMPACTO'!$B$221:$B$223,0))),'[6]TABLA IMPACTO'!$F$223&amp;"Por favor no seleccionar los criterios de impacto(Afectación Económica o presupuestal y Pérdida Reputacional)",L17)</f>
        <v xml:space="preserve">     El riesgo afecta la imagen de la entidad internamente, de conocimiento general, nivel interno, de junta dircetiva y accionistas y/o de provedores</v>
      </c>
      <c r="N17" s="39" t="str">
        <f>IF(OR(M17='[6]TABLA IMPACTO'!$C$11,M17='[6]TABLA IMPACTO'!$D$11),"Leve",IF(OR(M17='[6]TABLA IMPACTO'!$C$12,M17='[6]TABLA IMPACTO'!$D$12),"Menor",IF(OR(M17='[6]TABLA IMPACTO'!$C$13,M17='[6]TABLA IMPACTO'!$D$13),"Moderado",IF(OR(M17='[6]TABLA IMPACTO'!$C$14,M17='[6]TABLA IMPACTO'!$D$14),"Mayor",IF(OR(M17='[6]TABLA IMPACTO'!$C$15,M17='[6]TABLA IMPACTO'!$D$15),"Catastrófico","")))))</f>
        <v>Menor</v>
      </c>
      <c r="O17" s="40">
        <f>IF(N17="","",IF(N17="Leve",0.2,IF(N17="Menor",0.4,IF(N17="Moderado",0.6,IF(N17="Mayor",0.8,IF(N17="Catastrófico",1,))))))</f>
        <v>0.4</v>
      </c>
      <c r="P17" s="42"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22">
        <v>1</v>
      </c>
      <c r="R17" s="32" t="s">
        <v>227</v>
      </c>
      <c r="S17" s="24" t="str">
        <f t="shared" si="11"/>
        <v>Probabilidad</v>
      </c>
      <c r="T17" s="25" t="s">
        <v>45</v>
      </c>
      <c r="U17" s="25" t="s">
        <v>46</v>
      </c>
      <c r="V17" s="26" t="str">
        <f t="shared" si="12"/>
        <v>40%</v>
      </c>
      <c r="W17" s="25" t="s">
        <v>58</v>
      </c>
      <c r="X17" s="25" t="s">
        <v>59</v>
      </c>
      <c r="Y17" s="25" t="s">
        <v>60</v>
      </c>
      <c r="Z17" s="27">
        <f t="shared" ref="Z17:Z25" si="17">IFERROR(IF(S17="Probabilidad",(K17-(+K17*V17)),IF(S17="Impacto",K17,"")),"")</f>
        <v>0.36</v>
      </c>
      <c r="AA17" s="28" t="str">
        <f t="shared" si="13"/>
        <v>Baja</v>
      </c>
      <c r="AB17" s="26">
        <f t="shared" si="14"/>
        <v>0.36</v>
      </c>
      <c r="AC17" s="28" t="str">
        <f t="shared" si="15"/>
        <v>Menor</v>
      </c>
      <c r="AD17" s="26">
        <f>IFERROR(IF(S17="Impacto",(O17-(+O17*V17)),IF(S17="Probabilidad",O17,"")),"")</f>
        <v>0.4</v>
      </c>
      <c r="AE17" s="29" t="str">
        <f t="shared" si="16"/>
        <v>Moderado</v>
      </c>
      <c r="AF17" s="25" t="s">
        <v>70</v>
      </c>
      <c r="AG17" s="98" t="s">
        <v>228</v>
      </c>
      <c r="AH17" s="98" t="s">
        <v>327</v>
      </c>
      <c r="AI17" s="21" t="s">
        <v>104</v>
      </c>
      <c r="AJ17" s="21"/>
      <c r="AK17" s="98"/>
      <c r="AL17" s="100" t="s">
        <v>65</v>
      </c>
    </row>
    <row r="18" spans="1:38" ht="214.5" thickBot="1" x14ac:dyDescent="0.3">
      <c r="A18" s="217"/>
      <c r="B18" s="91">
        <v>10</v>
      </c>
      <c r="C18" s="90">
        <v>12</v>
      </c>
      <c r="D18" s="34" t="s">
        <v>42</v>
      </c>
      <c r="E18" s="64" t="s">
        <v>105</v>
      </c>
      <c r="F18" s="64" t="s">
        <v>106</v>
      </c>
      <c r="G18" s="65" t="s">
        <v>237</v>
      </c>
      <c r="H18" s="64" t="s">
        <v>43</v>
      </c>
      <c r="I18" s="66">
        <v>3</v>
      </c>
      <c r="J18" s="102" t="str">
        <f>IF(I18&lt;=0,"",IF(I18&lt;=2,"Muy Baja",IF(I18&lt;=24,"Baja",IF(I18&lt;=500,"Media",IF(I18&lt;=5000,"Alta","Muy Alta")))))</f>
        <v>Baja</v>
      </c>
      <c r="K18" s="103">
        <f>IF(J18="","",IF(J18="Muy Baja",0.2,IF(J18="Baja",0.4,IF(J18="Media",0.6,IF(J18="Alta",0.8,IF(J18="Muy Alta",1,))))))</f>
        <v>0.4</v>
      </c>
      <c r="L18" s="104" t="s">
        <v>81</v>
      </c>
      <c r="M18" s="93" t="str">
        <f>IF(NOT(ISERROR(MATCH(L18,'[7]TABLA IMPACTO'!$B$221:$B$223,0))),'[7]TABLA IMPACTO'!$F$223&amp;"Por favor no seleccionar los criterios de impacto(Afectación Económica o presupuestal y Pérdida Reputacional)",L18)</f>
        <v xml:space="preserve">     Entre 10 y 50 SMLMV </v>
      </c>
      <c r="N18" s="102" t="str">
        <f>IF(OR(M18='[7]TABLA IMPACTO'!$C$11,M18='[7]TABLA IMPACTO'!$D$11),"Leve",IF(OR(M18='[7]TABLA IMPACTO'!$C$12,M18='[7]TABLA IMPACTO'!$D$12),"Menor",IF(OR(M18='[7]TABLA IMPACTO'!$C$13,M18='[7]TABLA IMPACTO'!$D$13),"Moderado",IF(OR(M18='[7]TABLA IMPACTO'!$C$14,M18='[7]TABLA IMPACTO'!$D$14),"Mayor",IF(OR(M18='[7]TABLA IMPACTO'!$C$15,M18='[7]TABLA IMPACTO'!$D$15),"Catastrófico","")))))</f>
        <v>Menor</v>
      </c>
      <c r="O18" s="103">
        <f>IF(N18="","",IF(N18="Leve",0.2,IF(N18="Menor",0.4,IF(N18="Moderado",0.6,IF(N18="Mayor",0.8,IF(N18="Catastrófico",1,))))))</f>
        <v>0.4</v>
      </c>
      <c r="P18" s="105" t="str">
        <f>IF(OR(AND(J18="Muy Baja",N18="Leve"),AND(J18="Muy Baja",N18="Menor"),AND(J18="Baja",N18="Leve")),"Bajo",IF(OR(AND(J18="Muy baja",N18="Moderado"),AND(J18="Baja",N18="Menor"),AND(J18="Baja",N18="Moderado"),AND(J18="Media",N18="Leve"),AND(J18="Media",N18="Menor"),AND(J18="Media",N18="Moderado"),AND(J18="Alta",N18="Leve"),AND(J18="Alta",N18="Menor")),"Moderado",IF(OR(AND(J18="Muy Baja",N18="Mayor"),AND(J18="Baja",N18="Mayor"),AND(J18="Media",N18="Mayor"),AND(J18="Alta",N18="Moderado"),AND(J18="Alta",N18="Mayor"),AND(J18="Muy Alta",N18="Leve"),AND(J18="Muy Alta",N18="Menor"),AND(J18="Muy Alta",N18="Moderado"),AND(J18="Muy Alta",N18="Mayor")),"Alto",IF(OR(AND(J18="Muy Baja",N18="Catastrófico"),AND(J18="Baja",N18="Catastrófico"),AND(J18="Media",N18="Catastrófico"),AND(J18="Alta",N18="Catastrófico"),AND(J18="Muy Alta",N18="Catastrófico")),"Extremo",""))))</f>
        <v>Moderado</v>
      </c>
      <c r="Q18" s="22">
        <v>1</v>
      </c>
      <c r="R18" s="32" t="s">
        <v>238</v>
      </c>
      <c r="S18" s="24" t="str">
        <f t="shared" si="11"/>
        <v>Probabilidad</v>
      </c>
      <c r="T18" s="25" t="s">
        <v>45</v>
      </c>
      <c r="U18" s="25" t="s">
        <v>46</v>
      </c>
      <c r="V18" s="26" t="str">
        <f t="shared" si="12"/>
        <v>40%</v>
      </c>
      <c r="W18" s="25" t="s">
        <v>58</v>
      </c>
      <c r="X18" s="25" t="s">
        <v>59</v>
      </c>
      <c r="Y18" s="25" t="s">
        <v>60</v>
      </c>
      <c r="Z18" s="27">
        <f t="shared" si="17"/>
        <v>0.24</v>
      </c>
      <c r="AA18" s="28" t="str">
        <f t="shared" si="13"/>
        <v>Baja</v>
      </c>
      <c r="AB18" s="26">
        <f t="shared" si="14"/>
        <v>0.24</v>
      </c>
      <c r="AC18" s="28" t="str">
        <f t="shared" si="15"/>
        <v>Menor</v>
      </c>
      <c r="AD18" s="26">
        <f>IFERROR(IF(S18="Impacto",(O18-(+O18*V18)),IF(S18="Probabilidad",O18,"")),"")</f>
        <v>0.4</v>
      </c>
      <c r="AE18" s="29" t="str">
        <f t="shared" si="16"/>
        <v>Moderado</v>
      </c>
      <c r="AF18" s="25" t="s">
        <v>70</v>
      </c>
      <c r="AG18" s="67" t="s">
        <v>239</v>
      </c>
      <c r="AH18" s="68" t="s">
        <v>240</v>
      </c>
      <c r="AI18" s="37" t="s">
        <v>64</v>
      </c>
      <c r="AJ18" s="21"/>
      <c r="AK18" s="98"/>
      <c r="AL18" s="100" t="s">
        <v>65</v>
      </c>
    </row>
    <row r="19" spans="1:38" ht="409.5" customHeight="1" thickBot="1" x14ac:dyDescent="0.3">
      <c r="A19" s="217"/>
      <c r="B19" s="91">
        <v>11</v>
      </c>
      <c r="C19" s="97">
        <v>13</v>
      </c>
      <c r="D19" s="98" t="s">
        <v>42</v>
      </c>
      <c r="E19" s="98" t="s">
        <v>107</v>
      </c>
      <c r="F19" s="98" t="s">
        <v>108</v>
      </c>
      <c r="G19" s="99" t="s">
        <v>109</v>
      </c>
      <c r="H19" s="98" t="s">
        <v>43</v>
      </c>
      <c r="I19" s="100">
        <v>3</v>
      </c>
      <c r="J19" s="94" t="str">
        <f>IF(I19&lt;=0,"",IF(I19&lt;=2,"Muy Baja",IF(I19&lt;=24,"Baja",IF(I19&lt;=500,"Media",IF(I19&lt;=5000,"Alta","Muy Alta")))))</f>
        <v>Baja</v>
      </c>
      <c r="K19" s="93">
        <f>IF(J19="","",IF(J19="Muy Baja",0.2,IF(J19="Baja",0.4,IF(J19="Media",0.6,IF(J19="Alta",0.8,IF(J19="Muy Alta",1,))))))</f>
        <v>0.4</v>
      </c>
      <c r="L19" s="92" t="s">
        <v>44</v>
      </c>
      <c r="M19" s="93" t="str">
        <f>IF(NOT(ISERROR(MATCH(L19,'[7]TABLA IMPACTO'!$B$221:$B$223,0))),'[7]TABLA IMPACTO'!$F$223&amp;"Por favor no seleccionar los criterios de impacto(Afectación Económica o presupuestal y Pérdida Reputacional)",L19)</f>
        <v xml:space="preserve">     Afectación menor a 10 SMLMV .</v>
      </c>
      <c r="N19" s="94" t="str">
        <f>IF(OR(M19='[7]TABLA IMPACTO'!$C$11,M19='[7]TABLA IMPACTO'!$D$11),"Leve",IF(OR(M19='[7]TABLA IMPACTO'!$C$12,M19='[7]TABLA IMPACTO'!$D$12),"Menor",IF(OR(M19='[7]TABLA IMPACTO'!$C$13,M19='[7]TABLA IMPACTO'!$D$13),"Moderado",IF(OR(M19='[7]TABLA IMPACTO'!$C$14,M19='[7]TABLA IMPACTO'!$D$14),"Mayor",IF(OR(M19='[7]TABLA IMPACTO'!$C$15,M19='[7]TABLA IMPACTO'!$D$15),"Catastrófico","")))))</f>
        <v>Leve</v>
      </c>
      <c r="O19" s="93">
        <f>IF(N19="","",IF(N19="Leve",0.2,IF(N19="Menor",0.4,IF(N19="Moderado",0.6,IF(N19="Mayor",0.8,IF(N19="Catastrófico",1,))))))</f>
        <v>0.2</v>
      </c>
      <c r="P19" s="95" t="str">
        <f>IF(OR(AND(J19="Muy Baja",N19="Leve"),AND(J19="Muy Baja",N19="Menor"),AND(J19="Baja",N19="Leve")),"Bajo",IF(OR(AND(J19="Muy baja",N19="Moderado"),AND(J19="Baja",N19="Menor"),AND(J19="Baja",N19="Moderado"),AND(J19="Media",N19="Leve"),AND(J19="Media",N19="Menor"),AND(J19="Media",N19="Moderado"),AND(J19="Alta",N19="Leve"),AND(J19="Alta",N19="Menor")),"Moderado",IF(OR(AND(J19="Muy Baja",N19="Mayor"),AND(J19="Baja",N19="Mayor"),AND(J19="Media",N19="Mayor"),AND(J19="Alta",N19="Moderado"),AND(J19="Alta",N19="Mayor"),AND(J19="Muy Alta",N19="Leve"),AND(J19="Muy Alta",N19="Menor"),AND(J19="Muy Alta",N19="Moderado"),AND(J19="Muy Alta",N19="Mayor")),"Alto",IF(OR(AND(J19="Muy Baja",N19="Catastrófico"),AND(J19="Baja",N19="Catastrófico"),AND(J19="Media",N19="Catastrófico"),AND(J19="Alta",N19="Catastrófico"),AND(J19="Muy Alta",N19="Catastrófico")),"Extremo",""))))</f>
        <v>Bajo</v>
      </c>
      <c r="Q19" s="22">
        <v>1</v>
      </c>
      <c r="R19" s="69" t="s">
        <v>241</v>
      </c>
      <c r="S19" s="24" t="str">
        <f t="shared" si="11"/>
        <v>Probabilidad</v>
      </c>
      <c r="T19" s="25" t="s">
        <v>45</v>
      </c>
      <c r="U19" s="25" t="s">
        <v>46</v>
      </c>
      <c r="V19" s="26" t="str">
        <f t="shared" si="12"/>
        <v>40%</v>
      </c>
      <c r="W19" s="25" t="s">
        <v>58</v>
      </c>
      <c r="X19" s="25" t="s">
        <v>59</v>
      </c>
      <c r="Y19" s="25" t="s">
        <v>60</v>
      </c>
      <c r="Z19" s="27">
        <f t="shared" si="17"/>
        <v>0.24</v>
      </c>
      <c r="AA19" s="28" t="str">
        <f t="shared" si="13"/>
        <v>Baja</v>
      </c>
      <c r="AB19" s="26">
        <f t="shared" si="14"/>
        <v>0.24</v>
      </c>
      <c r="AC19" s="28" t="str">
        <f t="shared" si="15"/>
        <v>Leve</v>
      </c>
      <c r="AD19" s="26">
        <f>IFERROR(IF(S19="Impacto",(O19-(+O19*V19)),IF(S19="Probabilidad",O19,"")),"")</f>
        <v>0.2</v>
      </c>
      <c r="AE19" s="29" t="str">
        <f t="shared" si="16"/>
        <v>Bajo</v>
      </c>
      <c r="AF19" s="25" t="s">
        <v>235</v>
      </c>
      <c r="AG19" s="67" t="s">
        <v>110</v>
      </c>
      <c r="AH19" s="68" t="s">
        <v>242</v>
      </c>
      <c r="AI19" s="37" t="s">
        <v>64</v>
      </c>
      <c r="AJ19" s="21"/>
      <c r="AK19" s="98"/>
      <c r="AL19" s="100" t="s">
        <v>65</v>
      </c>
    </row>
    <row r="20" spans="1:38" ht="174" customHeight="1" x14ac:dyDescent="0.25">
      <c r="A20" s="217"/>
      <c r="B20" s="91">
        <v>12</v>
      </c>
      <c r="C20" s="90">
        <v>14</v>
      </c>
      <c r="D20" s="34" t="s">
        <v>72</v>
      </c>
      <c r="E20" s="34" t="s">
        <v>111</v>
      </c>
      <c r="F20" s="34" t="s">
        <v>112</v>
      </c>
      <c r="G20" s="35" t="s">
        <v>113</v>
      </c>
      <c r="H20" s="34" t="s">
        <v>43</v>
      </c>
      <c r="I20" s="38">
        <v>12</v>
      </c>
      <c r="J20" s="94" t="str">
        <f>IF(I20&lt;=0,"",IF(I20&lt;=2,"Muy Baja",IF(I20&lt;=24,"Baja",IF(I20&lt;=500,"Media",IF(I20&lt;=5000,"Alta","Muy Alta")))))</f>
        <v>Baja</v>
      </c>
      <c r="K20" s="93">
        <f>IF(J20="","",IF(J20="Muy Baja",0.2,IF(J20="Baja",0.4,IF(J20="Media",0.6,IF(J20="Alta",0.8,IF(J20="Muy Alta",1,))))))</f>
        <v>0.4</v>
      </c>
      <c r="L20" s="92" t="s">
        <v>44</v>
      </c>
      <c r="M20" s="93" t="str">
        <f>IF(NOT(ISERROR(MATCH(L20,'[7]TABLA IMPACTO'!$B$221:$B$223,0))),'[7]TABLA IMPACTO'!$F$223&amp;"Por favor no seleccionar los criterios de impacto(Afectación Económica o presupuestal y Pérdida Reputacional)",L20)</f>
        <v xml:space="preserve">     Afectación menor a 10 SMLMV .</v>
      </c>
      <c r="N20" s="94" t="str">
        <f>IF(OR(M20='[7]TABLA IMPACTO'!$C$11,M20='[7]TABLA IMPACTO'!$D$11),"Leve",IF(OR(M20='[7]TABLA IMPACTO'!$C$12,M20='[7]TABLA IMPACTO'!$D$12),"Menor",IF(OR(M20='[7]TABLA IMPACTO'!$C$13,M20='[7]TABLA IMPACTO'!$D$13),"Moderado",IF(OR(M20='[7]TABLA IMPACTO'!$C$14,M20='[7]TABLA IMPACTO'!$D$14),"Mayor",IF(OR(M20='[7]TABLA IMPACTO'!$C$15,M20='[7]TABLA IMPACTO'!$D$15),"Catastrófico","")))))</f>
        <v>Leve</v>
      </c>
      <c r="O20" s="93">
        <f>IF(N20="","",IF(N20="Leve",0.2,IF(N20="Menor",0.4,IF(N20="Moderado",0.6,IF(N20="Mayor",0.8,IF(N20="Catastrófico",1,))))))</f>
        <v>0.2</v>
      </c>
      <c r="P20" s="95" t="str">
        <f>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Bajo</v>
      </c>
      <c r="Q20" s="22">
        <v>1</v>
      </c>
      <c r="R20" s="70" t="s">
        <v>243</v>
      </c>
      <c r="S20" s="24" t="str">
        <f t="shared" si="11"/>
        <v>Probabilidad</v>
      </c>
      <c r="T20" s="25" t="s">
        <v>45</v>
      </c>
      <c r="U20" s="25" t="s">
        <v>46</v>
      </c>
      <c r="V20" s="26" t="str">
        <f t="shared" si="12"/>
        <v>40%</v>
      </c>
      <c r="W20" s="25" t="s">
        <v>58</v>
      </c>
      <c r="X20" s="25" t="s">
        <v>59</v>
      </c>
      <c r="Y20" s="25" t="s">
        <v>60</v>
      </c>
      <c r="Z20" s="27">
        <f t="shared" si="17"/>
        <v>0.24</v>
      </c>
      <c r="AA20" s="28" t="str">
        <f t="shared" si="13"/>
        <v>Baja</v>
      </c>
      <c r="AB20" s="26">
        <f t="shared" si="14"/>
        <v>0.24</v>
      </c>
      <c r="AC20" s="28" t="str">
        <f t="shared" si="15"/>
        <v>Leve</v>
      </c>
      <c r="AD20" s="26">
        <f>IFERROR(IF(S20="Impacto",(O20-(+O20*V20)),IF(S20="Probabilidad",O20,"")),"")</f>
        <v>0.2</v>
      </c>
      <c r="AE20" s="29" t="str">
        <f t="shared" si="16"/>
        <v>Bajo</v>
      </c>
      <c r="AF20" s="25" t="s">
        <v>235</v>
      </c>
      <c r="AG20" s="67" t="s">
        <v>114</v>
      </c>
      <c r="AH20" s="68" t="s">
        <v>244</v>
      </c>
      <c r="AI20" s="37" t="s">
        <v>64</v>
      </c>
      <c r="AJ20" s="21"/>
      <c r="AK20" s="98"/>
      <c r="AL20" s="100" t="s">
        <v>65</v>
      </c>
    </row>
    <row r="21" spans="1:38" ht="185.25" x14ac:dyDescent="0.25">
      <c r="A21" s="217" t="s">
        <v>318</v>
      </c>
      <c r="B21" s="91">
        <v>13</v>
      </c>
      <c r="C21" s="107">
        <v>20</v>
      </c>
      <c r="D21" s="99" t="s">
        <v>42</v>
      </c>
      <c r="E21" s="99" t="s">
        <v>117</v>
      </c>
      <c r="F21" s="99" t="s">
        <v>118</v>
      </c>
      <c r="G21" s="99" t="s">
        <v>119</v>
      </c>
      <c r="H21" s="99" t="s">
        <v>43</v>
      </c>
      <c r="I21" s="106">
        <v>7200</v>
      </c>
      <c r="J21" s="7" t="str">
        <f>IF(I21&lt;=0,"",IF(I21&lt;=2,"Muy Baja",IF(I21&lt;=24,"Baja",IF(I21&lt;=500,"Media",IF(I21&lt;=5000,"Alta","Muy Alta")))))</f>
        <v>Muy Alta</v>
      </c>
      <c r="K21" s="8">
        <f>IF(J21="","",IF(J21="Muy Baja",0.2,IF(J21="Baja",0.4,IF(J21="Media",0.6,IF(J21="Alta",0.8,IF(J21="Muy Alta",1,))))))</f>
        <v>1</v>
      </c>
      <c r="L21" s="9" t="s">
        <v>95</v>
      </c>
      <c r="M21" s="8" t="str">
        <f>IF(NOT(ISERROR(MATCH(L21,'[8]TABLA IMPACTO'!$B$221:$B$223,0))),'[8]TABLA IMPACTO'!$F$223&amp;"Por favor no seleccionar los criterios de impacto(Afectación Económica o presupuestal y Pérdida Reputacional)",L21)</f>
        <v xml:space="preserve">     El riesgo afecta la imagen de la entidad internamente, de conocimiento general, nivel interno, de junta dircetiva y accionistas y/o de provedores</v>
      </c>
      <c r="N21" s="7" t="str">
        <f>IF(OR(M21='[8]TABLA IMPACTO'!$C$11,M21='[8]TABLA IMPACTO'!$D$11),"Leve",IF(OR(M21='[8]TABLA IMPACTO'!$C$12,M21='[8]TABLA IMPACTO'!$D$12),"Menor",IF(OR(M21='[8]TABLA IMPACTO'!$C$13,M21='[8]TABLA IMPACTO'!$D$13),"Moderado",IF(OR(M21='[8]TABLA IMPACTO'!$C$14,M21='[8]TABLA IMPACTO'!$D$14),"Mayor",IF(OR(M21='[8]TABLA IMPACTO'!$C$15,M21='[8]TABLA IMPACTO'!$D$15),"Catastrófico","")))))</f>
        <v>Menor</v>
      </c>
      <c r="O21" s="8">
        <f>IF(N21="","",IF(N21="Leve",0.2,IF(N21="Menor",0.4,IF(N21="Moderado",0.6,IF(N21="Mayor",0.8,IF(N21="Catastrófico",1,))))))</f>
        <v>0.4</v>
      </c>
      <c r="P21" s="10"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Alto</v>
      </c>
      <c r="Q21" s="11">
        <v>1</v>
      </c>
      <c r="R21" s="71" t="s">
        <v>245</v>
      </c>
      <c r="S21" s="12" t="s">
        <v>78</v>
      </c>
      <c r="T21" s="13" t="s">
        <v>45</v>
      </c>
      <c r="U21" s="13" t="s">
        <v>46</v>
      </c>
      <c r="V21" s="14" t="s">
        <v>120</v>
      </c>
      <c r="W21" s="13" t="s">
        <v>58</v>
      </c>
      <c r="X21" s="13" t="s">
        <v>59</v>
      </c>
      <c r="Y21" s="13" t="s">
        <v>60</v>
      </c>
      <c r="Z21" s="15">
        <f t="shared" si="17"/>
        <v>0.6</v>
      </c>
      <c r="AA21" s="16" t="s">
        <v>121</v>
      </c>
      <c r="AB21" s="14">
        <v>0.6</v>
      </c>
      <c r="AC21" s="16" t="s">
        <v>122</v>
      </c>
      <c r="AD21" s="14">
        <v>0.4</v>
      </c>
      <c r="AE21" s="17" t="s">
        <v>123</v>
      </c>
      <c r="AF21" s="13" t="s">
        <v>70</v>
      </c>
      <c r="AG21" s="99" t="s">
        <v>124</v>
      </c>
      <c r="AH21" s="99" t="s">
        <v>125</v>
      </c>
      <c r="AI21" s="33" t="s">
        <v>126</v>
      </c>
      <c r="AJ21" s="21"/>
      <c r="AK21" s="72"/>
      <c r="AL21" s="106" t="s">
        <v>65</v>
      </c>
    </row>
    <row r="22" spans="1:38" ht="142.5" x14ac:dyDescent="0.25">
      <c r="A22" s="217"/>
      <c r="B22" s="91">
        <v>14</v>
      </c>
      <c r="C22" s="107">
        <v>21</v>
      </c>
      <c r="D22" s="99" t="s">
        <v>42</v>
      </c>
      <c r="E22" s="99" t="s">
        <v>127</v>
      </c>
      <c r="F22" s="99" t="s">
        <v>128</v>
      </c>
      <c r="G22" s="99" t="s">
        <v>129</v>
      </c>
      <c r="H22" s="99" t="s">
        <v>43</v>
      </c>
      <c r="I22" s="106">
        <v>365</v>
      </c>
      <c r="J22" s="7" t="s">
        <v>121</v>
      </c>
      <c r="K22" s="8">
        <v>0.6</v>
      </c>
      <c r="L22" s="9" t="s">
        <v>81</v>
      </c>
      <c r="M22" s="8" t="s">
        <v>81</v>
      </c>
      <c r="N22" s="7" t="s">
        <v>122</v>
      </c>
      <c r="O22" s="8">
        <v>0.4</v>
      </c>
      <c r="P22" s="10" t="s">
        <v>123</v>
      </c>
      <c r="Q22" s="11">
        <v>1</v>
      </c>
      <c r="R22" s="71" t="s">
        <v>246</v>
      </c>
      <c r="S22" s="12" t="s">
        <v>78</v>
      </c>
      <c r="T22" s="13" t="s">
        <v>57</v>
      </c>
      <c r="U22" s="13" t="s">
        <v>46</v>
      </c>
      <c r="V22" s="14" t="s">
        <v>130</v>
      </c>
      <c r="W22" s="13" t="s">
        <v>58</v>
      </c>
      <c r="X22" s="13" t="s">
        <v>59</v>
      </c>
      <c r="Y22" s="13" t="s">
        <v>60</v>
      </c>
      <c r="Z22" s="15">
        <f t="shared" si="17"/>
        <v>0.42</v>
      </c>
      <c r="AA22" s="16" t="s">
        <v>121</v>
      </c>
      <c r="AB22" s="14">
        <v>0.42</v>
      </c>
      <c r="AC22" s="16" t="s">
        <v>122</v>
      </c>
      <c r="AD22" s="14">
        <v>0.4</v>
      </c>
      <c r="AE22" s="17" t="s">
        <v>123</v>
      </c>
      <c r="AF22" s="13" t="s">
        <v>61</v>
      </c>
      <c r="AG22" s="99"/>
      <c r="AH22" s="106"/>
      <c r="AI22" s="18"/>
      <c r="AJ22" s="18"/>
      <c r="AK22" s="99"/>
      <c r="AL22" s="106"/>
    </row>
    <row r="23" spans="1:38" ht="128.25" x14ac:dyDescent="0.25">
      <c r="A23" s="217"/>
      <c r="B23" s="91">
        <v>15</v>
      </c>
      <c r="C23" s="107">
        <v>22</v>
      </c>
      <c r="D23" s="99" t="s">
        <v>42</v>
      </c>
      <c r="E23" s="99" t="s">
        <v>131</v>
      </c>
      <c r="F23" s="99" t="s">
        <v>132</v>
      </c>
      <c r="G23" s="99" t="s">
        <v>247</v>
      </c>
      <c r="H23" s="99" t="s">
        <v>43</v>
      </c>
      <c r="I23" s="106">
        <v>365</v>
      </c>
      <c r="J23" s="7" t="s">
        <v>121</v>
      </c>
      <c r="K23" s="8">
        <v>0.6</v>
      </c>
      <c r="L23" s="9" t="s">
        <v>81</v>
      </c>
      <c r="M23" s="8" t="s">
        <v>81</v>
      </c>
      <c r="N23" s="7" t="s">
        <v>122</v>
      </c>
      <c r="O23" s="8">
        <v>0.4</v>
      </c>
      <c r="P23" s="10" t="s">
        <v>123</v>
      </c>
      <c r="Q23" s="11">
        <v>1</v>
      </c>
      <c r="R23" s="71" t="s">
        <v>248</v>
      </c>
      <c r="S23" s="12" t="s">
        <v>78</v>
      </c>
      <c r="T23" s="13" t="s">
        <v>45</v>
      </c>
      <c r="U23" s="13" t="s">
        <v>46</v>
      </c>
      <c r="V23" s="14" t="s">
        <v>120</v>
      </c>
      <c r="W23" s="13" t="s">
        <v>58</v>
      </c>
      <c r="X23" s="13" t="s">
        <v>59</v>
      </c>
      <c r="Y23" s="13" t="s">
        <v>60</v>
      </c>
      <c r="Z23" s="15">
        <f t="shared" si="17"/>
        <v>0.36</v>
      </c>
      <c r="AA23" s="16" t="s">
        <v>133</v>
      </c>
      <c r="AB23" s="14">
        <v>0.36</v>
      </c>
      <c r="AC23" s="16" t="s">
        <v>122</v>
      </c>
      <c r="AD23" s="14">
        <v>0.4</v>
      </c>
      <c r="AE23" s="17" t="s">
        <v>123</v>
      </c>
      <c r="AF23" s="13" t="s">
        <v>61</v>
      </c>
      <c r="AG23" s="99"/>
      <c r="AH23" s="106"/>
      <c r="AI23" s="18"/>
      <c r="AJ23" s="18"/>
      <c r="AK23" s="99"/>
      <c r="AL23" s="106"/>
    </row>
    <row r="24" spans="1:38" ht="142.5" x14ac:dyDescent="0.25">
      <c r="A24" s="217"/>
      <c r="B24" s="91">
        <v>16</v>
      </c>
      <c r="C24" s="107">
        <v>23</v>
      </c>
      <c r="D24" s="99" t="s">
        <v>72</v>
      </c>
      <c r="E24" s="99" t="s">
        <v>134</v>
      </c>
      <c r="F24" s="99" t="s">
        <v>135</v>
      </c>
      <c r="G24" s="99" t="s">
        <v>249</v>
      </c>
      <c r="H24" s="99" t="s">
        <v>43</v>
      </c>
      <c r="I24" s="106">
        <v>7200</v>
      </c>
      <c r="J24" s="7" t="s">
        <v>136</v>
      </c>
      <c r="K24" s="8">
        <v>1</v>
      </c>
      <c r="L24" s="9" t="s">
        <v>137</v>
      </c>
      <c r="M24" s="8" t="s">
        <v>137</v>
      </c>
      <c r="N24" s="7" t="s">
        <v>123</v>
      </c>
      <c r="O24" s="8">
        <v>0.6</v>
      </c>
      <c r="P24" s="10" t="s">
        <v>138</v>
      </c>
      <c r="Q24" s="11">
        <v>1</v>
      </c>
      <c r="R24" s="71" t="s">
        <v>250</v>
      </c>
      <c r="S24" s="12" t="s">
        <v>78</v>
      </c>
      <c r="T24" s="13" t="s">
        <v>45</v>
      </c>
      <c r="U24" s="13" t="s">
        <v>46</v>
      </c>
      <c r="V24" s="14" t="s">
        <v>120</v>
      </c>
      <c r="W24" s="13" t="s">
        <v>58</v>
      </c>
      <c r="X24" s="13" t="s">
        <v>59</v>
      </c>
      <c r="Y24" s="13" t="s">
        <v>60</v>
      </c>
      <c r="Z24" s="15">
        <f t="shared" si="17"/>
        <v>0.6</v>
      </c>
      <c r="AA24" s="16" t="s">
        <v>121</v>
      </c>
      <c r="AB24" s="14">
        <v>0.6</v>
      </c>
      <c r="AC24" s="16" t="s">
        <v>123</v>
      </c>
      <c r="AD24" s="14">
        <v>0.6</v>
      </c>
      <c r="AE24" s="17" t="s">
        <v>123</v>
      </c>
      <c r="AF24" s="13" t="s">
        <v>61</v>
      </c>
      <c r="AG24" s="99"/>
      <c r="AH24" s="106"/>
      <c r="AI24" s="18"/>
      <c r="AJ24" s="18"/>
      <c r="AK24" s="99"/>
      <c r="AL24" s="106"/>
    </row>
    <row r="25" spans="1:38" ht="185.25" x14ac:dyDescent="0.25">
      <c r="A25" s="217" t="s">
        <v>317</v>
      </c>
      <c r="B25" s="120">
        <v>17</v>
      </c>
      <c r="C25" s="140">
        <v>24</v>
      </c>
      <c r="D25" s="141" t="s">
        <v>42</v>
      </c>
      <c r="E25" s="141" t="s">
        <v>251</v>
      </c>
      <c r="F25" s="142" t="s">
        <v>252</v>
      </c>
      <c r="G25" s="142" t="s">
        <v>253</v>
      </c>
      <c r="H25" s="141" t="s">
        <v>43</v>
      </c>
      <c r="I25" s="198">
        <v>48</v>
      </c>
      <c r="J25" s="126" t="str">
        <f>IF(I25&lt;=0,"",IF(I25&lt;=2,"Muy Baja",IF(I25&lt;=24,"Baja",IF(I25&lt;=500,"Media",IF(I25&lt;=5000,"Alta","Muy Alta")))))</f>
        <v>Media</v>
      </c>
      <c r="K25" s="125">
        <f>IF(J25="","",IF(J25="Muy Baja",0.2,IF(J25="Baja",0.4,IF(J25="Media",0.6,IF(J25="Alta",0.8,IF(J25="Muy Alta",1,))))))</f>
        <v>0.6</v>
      </c>
      <c r="L25" s="124" t="s">
        <v>116</v>
      </c>
      <c r="M25" s="125" t="str">
        <f>IF(NOT(ISERROR(MATCH(L25,'[9]TABLA IMPACTO'!$B$221:$B$223,0))),'[9]TABLA IMPACTO'!$F$223&amp;"Por favor no seleccionar los criterios de impacto(Afectación Económica o presupuestal y Pérdida Reputacional)",L25)</f>
        <v xml:space="preserve">     El riesgo afecta la imagen de de la entidad con efecto publicitario sostenido a nivel de sector administrativo, nivel departamental o municipal</v>
      </c>
      <c r="N25" s="126" t="str">
        <f>IF(OR(M25='[9]TABLA IMPACTO'!$C$11,M25='[9]TABLA IMPACTO'!$D$11),"Leve",IF(OR(M25='[9]TABLA IMPACTO'!$C$12,M25='[9]TABLA IMPACTO'!$D$12),"Menor",IF(OR(M25='[9]TABLA IMPACTO'!$C$13,M25='[9]TABLA IMPACTO'!$D$13),"Moderado",IF(OR(M25='[9]TABLA IMPACTO'!$C$14,M25='[9]TABLA IMPACTO'!$D$14),"Mayor",IF(OR(M25='[9]TABLA IMPACTO'!$C$15,M25='[9]TABLA IMPACTO'!$D$15),"Catastrófico","")))))</f>
        <v>Mayor</v>
      </c>
      <c r="O25" s="125">
        <f>IF(N25="","",IF(N25="Leve",0.2,IF(N25="Menor",0.4,IF(N25="Moderado",0.6,IF(N25="Mayor",0.8,IF(N25="Catastrófico",1,))))))</f>
        <v>0.8</v>
      </c>
      <c r="P25" s="130" t="str">
        <f>IF(OR(AND(J25="Muy Baja",N25="Leve"),AND(J25="Muy Baja",N25="Menor"),AND(J25="Baja",N25="Leve")),"Bajo",IF(OR(AND(J25="Muy baja",N25="Moderado"),AND(J25="Baja",N25="Menor"),AND(J25="Baja",N25="Moderado"),AND(J25="Media",N25="Leve"),AND(J25="Media",N25="Menor"),AND(J25="Media",N25="Moderado"),AND(J25="Alta",N25="Leve"),AND(J25="Alta",N25="Menor")),"Moderado",IF(OR(AND(J25="Muy Baja",N25="Mayor"),AND(J25="Baja",N25="Mayor"),AND(J25="Media",N25="Mayor"),AND(J25="Alta",N25="Moderado"),AND(J25="Alta",N25="Mayor"),AND(J25="Muy Alta",N25="Leve"),AND(J25="Muy Alta",N25="Menor"),AND(J25="Muy Alta",N25="Moderado"),AND(J25="Muy Alta",N25="Mayor")),"Alto",IF(OR(AND(J25="Muy Baja",N25="Catastrófico"),AND(J25="Baja",N25="Catastrófico"),AND(J25="Media",N25="Catastrófico"),AND(J25="Alta",N25="Catastrófico"),AND(J25="Muy Alta",N25="Catastrófico")),"Extremo",""))))</f>
        <v>Alto</v>
      </c>
      <c r="Q25" s="22">
        <v>1</v>
      </c>
      <c r="R25" s="71" t="s">
        <v>254</v>
      </c>
      <c r="S25" s="31" t="str">
        <f>IF(OR(T25="Preventivo",T25="Detectivo"),"Probabilidad",IF(T25="Correctivo","Impacto",""))</f>
        <v>Impacto</v>
      </c>
      <c r="T25" s="13" t="s">
        <v>255</v>
      </c>
      <c r="U25" s="13" t="s">
        <v>256</v>
      </c>
      <c r="V25" s="26" t="str">
        <f>IF(AND(T25="Preventivo",U25="Automático"),"50%",IF(AND(T25="Preventivo",U25="Manual"),"40%",IF(AND(T25="Detectivo",U25="Automático"),"40%",IF(AND(T25="Detectivo",U25="Manual"),"30%",IF(AND(T25="Correctivo",U25="Automático"),"35%",IF(AND(T25="Correctivo",U25="Manual"),"25%",""))))))</f>
        <v>25%</v>
      </c>
      <c r="W25" s="25" t="s">
        <v>58</v>
      </c>
      <c r="X25" s="13" t="s">
        <v>257</v>
      </c>
      <c r="Y25" s="25" t="s">
        <v>60</v>
      </c>
      <c r="Z25" s="27">
        <f t="shared" si="17"/>
        <v>0.6</v>
      </c>
      <c r="AA25" s="28" t="str">
        <f>IFERROR(IF(Z25="","",IF(Z25&lt;=0.2,"Muy Baja",IF(Z25&lt;=0.4,"Baja",IF(Z25&lt;=0.6,"Media",IF(Z25&lt;=0.8,"Alta","Muy Alta"))))),"")</f>
        <v>Media</v>
      </c>
      <c r="AB25" s="26">
        <f>+Z25</f>
        <v>0.6</v>
      </c>
      <c r="AC25" s="28" t="str">
        <f>IFERROR(IF(AD25="","",IF(AD25&lt;=0.2,"Leve",IF(AD25&lt;=0.4,"Menor",IF(AD25&lt;=0.6,"Moderado",IF(AD25&lt;=0.8,"Mayor","Catastrófico"))))),"")</f>
        <v>Moderado</v>
      </c>
      <c r="AD25" s="26">
        <f>IFERROR(IF(S25="Impacto",(O25-(+O25*V25)),IF(S25="Probabilidad",O25,"")),"")</f>
        <v>0.60000000000000009</v>
      </c>
      <c r="AE25" s="29" t="str">
        <f>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Moderado</v>
      </c>
      <c r="AF25" s="25" t="s">
        <v>70</v>
      </c>
      <c r="AG25" s="98" t="s">
        <v>258</v>
      </c>
      <c r="AH25" s="98" t="s">
        <v>259</v>
      </c>
      <c r="AI25" s="20">
        <v>44317</v>
      </c>
      <c r="AJ25" s="21"/>
      <c r="AK25" s="99"/>
      <c r="AL25" s="100" t="s">
        <v>65</v>
      </c>
    </row>
    <row r="26" spans="1:38" ht="327.75" customHeight="1" x14ac:dyDescent="0.25">
      <c r="A26" s="217"/>
      <c r="B26" s="120"/>
      <c r="C26" s="140"/>
      <c r="D26" s="141"/>
      <c r="E26" s="141"/>
      <c r="F26" s="142"/>
      <c r="G26" s="142"/>
      <c r="H26" s="141"/>
      <c r="I26" s="198"/>
      <c r="J26" s="126"/>
      <c r="K26" s="125"/>
      <c r="L26" s="124"/>
      <c r="M26" s="125">
        <f ca="1">IF(NOT(ISERROR(MATCH(L26,_xlfn.ANCHORARRAY(#REF!),0))),#REF!&amp;"Por favor no seleccionar los criterios de impacto",L26)</f>
        <v>0</v>
      </c>
      <c r="N26" s="126"/>
      <c r="O26" s="125"/>
      <c r="P26" s="130"/>
      <c r="Q26" s="22">
        <v>2</v>
      </c>
      <c r="R26" s="71" t="s">
        <v>260</v>
      </c>
      <c r="S26" s="31" t="str">
        <f>IF(OR(T26="Preventivo",T26="Detectivo"),"Probabilidad",IF(T26="Correctivo","Impacto",""))</f>
        <v>Impacto</v>
      </c>
      <c r="T26" s="25" t="s">
        <v>255</v>
      </c>
      <c r="U26" s="25" t="s">
        <v>256</v>
      </c>
      <c r="V26" s="26" t="str">
        <f>IF(AND(T26="Preventivo",U26="Automático"),"50%",IF(AND(T26="Preventivo",U26="Manual"),"40%",IF(AND(T26="Detectivo",U26="Automático"),"40%",IF(AND(T26="Detectivo",U26="Manual"),"30%",IF(AND(T26="Correctivo",U26="Automático"),"35%",IF(AND(T26="Correctivo",U26="Manual"),"25%",""))))))</f>
        <v>25%</v>
      </c>
      <c r="W26" s="25" t="s">
        <v>58</v>
      </c>
      <c r="X26" s="25" t="s">
        <v>261</v>
      </c>
      <c r="Y26" s="25" t="s">
        <v>60</v>
      </c>
      <c r="Z26" s="27">
        <f>IFERROR(IF(AND(S25="Probabilidad",S26="Probabilidad"),(AB25-(+AB25*V26)),IF(S26="Probabilidad",(K25-(+K25*V26)),IF(S26="Impacto",AB25,""))),"")</f>
        <v>0.6</v>
      </c>
      <c r="AA26" s="28" t="str">
        <f>IFERROR(IF(Z26="","",IF(Z26&lt;=0.2,"Muy Baja",IF(Z26&lt;=0.4,"Baja",IF(Z26&lt;=0.6,"Media",IF(Z26&lt;=0.8,"Alta","Muy Alta"))))),"")</f>
        <v>Media</v>
      </c>
      <c r="AB26" s="26">
        <f>+Z26</f>
        <v>0.6</v>
      </c>
      <c r="AC26" s="28" t="str">
        <f>IFERROR(IF(AD26="","",IF(AD26&lt;=0.2,"Leve",IF(AD26&lt;=0.4,"Menor",IF(AD26&lt;=0.6,"Moderado",IF(AD26&lt;=0.8,"Mayor","Catastrófico"))))),"")</f>
        <v>Moderado</v>
      </c>
      <c r="AD26" s="26">
        <f>IFERROR(IF(AND(S25="Impacto",S26="Impacto"),(AD25-(+AD25*V26)),IF(S26="Impacto",($N$10-(+$N$10*V26)),IF(S26="Probabilidad",AD25,""))),"")</f>
        <v>0.45000000000000007</v>
      </c>
      <c r="AE26" s="29"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Moderado</v>
      </c>
      <c r="AF26" s="25" t="s">
        <v>70</v>
      </c>
      <c r="AG26" s="98" t="s">
        <v>262</v>
      </c>
      <c r="AH26" s="98" t="s">
        <v>263</v>
      </c>
      <c r="AI26" s="20">
        <v>44317</v>
      </c>
      <c r="AJ26" s="21"/>
      <c r="AK26" s="99"/>
      <c r="AL26" s="100" t="s">
        <v>65</v>
      </c>
    </row>
    <row r="27" spans="1:38" ht="171" x14ac:dyDescent="0.25">
      <c r="A27" s="217"/>
      <c r="B27" s="120">
        <v>18</v>
      </c>
      <c r="C27" s="140">
        <v>29</v>
      </c>
      <c r="D27" s="141" t="s">
        <v>42</v>
      </c>
      <c r="E27" s="133" t="s">
        <v>141</v>
      </c>
      <c r="F27" s="133" t="s">
        <v>142</v>
      </c>
      <c r="G27" s="133" t="s">
        <v>143</v>
      </c>
      <c r="H27" s="133" t="s">
        <v>43</v>
      </c>
      <c r="I27" s="183">
        <v>365</v>
      </c>
      <c r="J27" s="186" t="str">
        <f>IF(I27&lt;=0,"",IF(I27&lt;=2,"Muy Baja",IF(I27&lt;=24,"Baja",IF(I27&lt;=500,"Media",IF(I27&lt;=5000,"Alta","Muy Alta")))))</f>
        <v>Media</v>
      </c>
      <c r="K27" s="189">
        <f>IF(J27="","",IF(J27="Muy Baja",0.2,IF(J27="Baja",0.4,IF(J27="Media",0.6,IF(J27="Alta",0.8,IF(J27="Muy Alta",1,))))))</f>
        <v>0.6</v>
      </c>
      <c r="L27" s="192" t="s">
        <v>116</v>
      </c>
      <c r="M27" s="189" t="str">
        <f>IF(NOT(ISERROR(MATCH(L27,'[10]TABLA IMPACTO'!$B$221:$B$223,0))),'[10]TABLA IMPACTO'!$F$223&amp;"Por favor no seleccionar los criterios de impacto(Afectación Económica o presupuestal y Pérdida Reputacional)",L27)</f>
        <v xml:space="preserve">     El riesgo afecta la imagen de de la entidad con efecto publicitario sostenido a nivel de sector administrativo, nivel departamental o municipal</v>
      </c>
      <c r="N27" s="186" t="str">
        <f>IF(OR(M27='[10]TABLA IMPACTO'!$C$11,M27='[10]TABLA IMPACTO'!$D$11),"Leve",IF(OR(M27='[10]TABLA IMPACTO'!$C$12,M27='[10]TABLA IMPACTO'!$D$12),"Menor",IF(OR(M27='[10]TABLA IMPACTO'!$C$13,M27='[10]TABLA IMPACTO'!$D$13),"Moderado",IF(OR(M27='[10]TABLA IMPACTO'!$C$14,M27='[10]TABLA IMPACTO'!$D$14),"Mayor",IF(OR(M27='[10]TABLA IMPACTO'!$C$15,M27='[10]TABLA IMPACTO'!$D$15),"Catastrófico","")))))</f>
        <v>Mayor</v>
      </c>
      <c r="O27" s="189">
        <f>IF(N27="","",IF(N27="Leve",0.2,IF(N27="Menor",0.4,IF(N27="Moderado",0.6,IF(N27="Mayor",0.8,IF(N27="Catastrófico",1,))))))</f>
        <v>0.8</v>
      </c>
      <c r="P27" s="195" t="str">
        <f>IF(OR(AND(J27="Muy Baja",N27="Leve"),AND(J27="Muy Baja",N27="Menor"),AND(J27="Baja",N27="Leve")),"Bajo",IF(OR(AND(J27="Muy baja",N27="Moderado"),AND(J27="Baja",N27="Menor"),AND(J27="Baja",N27="Moderado"),AND(J27="Media",N27="Leve"),AND(J27="Media",N27="Menor"),AND(J27="Media",N27="Moderado"),AND(J27="Alta",N27="Leve"),AND(J27="Alta",N27="Menor")),"Moderado",IF(OR(AND(J27="Muy Baja",N27="Mayor"),AND(J27="Baja",N27="Mayor"),AND(J27="Media",N27="Mayor"),AND(J27="Alta",N27="Moderado"),AND(J27="Alta",N27="Mayor"),AND(J27="Muy Alta",N27="Leve"),AND(J27="Muy Alta",N27="Menor"),AND(J27="Muy Alta",N27="Moderado"),AND(J27="Muy Alta",N27="Mayor")),"Alto",IF(OR(AND(J27="Muy Baja",N27="Catastrófico"),AND(J27="Baja",N27="Catastrófico"),AND(J27="Media",N27="Catastrófico"),AND(J27="Alta",N27="Catastrófico"),AND(J27="Muy Alta",N27="Catastrófico")),"Extremo",""))))</f>
        <v>Alto</v>
      </c>
      <c r="Q27" s="22">
        <v>1</v>
      </c>
      <c r="R27" s="67" t="s">
        <v>264</v>
      </c>
      <c r="S27" s="73" t="str">
        <f>IF(OR(T27="Preventivo",T27="Detectivo"),"Probabilidad",IF(T27="Correctivo","Impacto",""))</f>
        <v>Probabilidad</v>
      </c>
      <c r="T27" s="25" t="s">
        <v>45</v>
      </c>
      <c r="U27" s="25" t="s">
        <v>46</v>
      </c>
      <c r="V27" s="26" t="str">
        <f>IF(AND(T27="Preventivo",U27="Automático"),"50%",IF(AND(T27="Preventivo",U27="Manual"),"40%",IF(AND(T27="Detectivo",U27="Automático"),"40%",IF(AND(T27="Detectivo",U27="Manual"),"30%",IF(AND(T27="Correctivo",U27="Automático"),"35%",IF(AND(T27="Correctivo",U27="Manual"),"25%",""))))))</f>
        <v>40%</v>
      </c>
      <c r="W27" s="25" t="s">
        <v>58</v>
      </c>
      <c r="X27" s="25" t="s">
        <v>59</v>
      </c>
      <c r="Y27" s="25" t="s">
        <v>60</v>
      </c>
      <c r="Z27" s="27">
        <f>IFERROR(IF(S27="Probabilidad",(K27-(+K27*V27)),IF(S27="Impacto",K27,"")),"")</f>
        <v>0.36</v>
      </c>
      <c r="AA27" s="28" t="str">
        <f>IFERROR(IF(Z27="","",IF(Z27&lt;=0.2,"Muy Baja",IF(Z27&lt;=0.4,"Baja",IF(Z27&lt;=0.6,"Media",IF(Z27&lt;=0.8,"Alta","Muy Alta"))))),"")</f>
        <v>Baja</v>
      </c>
      <c r="AB27" s="26">
        <f>+Z27</f>
        <v>0.36</v>
      </c>
      <c r="AC27" s="28" t="str">
        <f>IFERROR(IF(AD27="","",IF(AD27&lt;=0.2,"Leve",IF(AD27&lt;=0.4,"Menor",IF(AD27&lt;=0.6,"Moderado",IF(AD27&lt;=0.8,"Mayor","Catastrófico"))))),"")</f>
        <v>Mayor</v>
      </c>
      <c r="AD27" s="26">
        <f>IFERROR(IF(S27="Impacto",(O27-(+O27*V27)),IF(S27="Probabilidad",O27,"")),"")</f>
        <v>0.8</v>
      </c>
      <c r="AE27" s="29" t="str">
        <f>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Alto</v>
      </c>
      <c r="AF27" s="25" t="s">
        <v>61</v>
      </c>
      <c r="AG27" s="98"/>
      <c r="AH27" s="98"/>
      <c r="AI27" s="20"/>
      <c r="AJ27" s="20"/>
      <c r="AK27" s="98"/>
      <c r="AL27" s="100"/>
    </row>
    <row r="28" spans="1:38" ht="171" x14ac:dyDescent="0.25">
      <c r="A28" s="217"/>
      <c r="B28" s="120"/>
      <c r="C28" s="140"/>
      <c r="D28" s="141"/>
      <c r="E28" s="182"/>
      <c r="F28" s="182"/>
      <c r="G28" s="182"/>
      <c r="H28" s="182"/>
      <c r="I28" s="184"/>
      <c r="J28" s="187"/>
      <c r="K28" s="190"/>
      <c r="L28" s="193"/>
      <c r="M28" s="190"/>
      <c r="N28" s="187"/>
      <c r="O28" s="190"/>
      <c r="P28" s="196"/>
      <c r="Q28" s="22">
        <v>2</v>
      </c>
      <c r="R28" s="67" t="s">
        <v>265</v>
      </c>
      <c r="S28" s="74" t="str">
        <f t="shared" ref="S28:S34" si="18">IF(OR(T28="Preventivo",T28="Detectivo"),"Probabilidad",IF(T28="Correctivo","Impacto",""))</f>
        <v>Probabilidad</v>
      </c>
      <c r="T28" s="25" t="s">
        <v>45</v>
      </c>
      <c r="U28" s="25" t="s">
        <v>46</v>
      </c>
      <c r="V28" s="26" t="str">
        <f t="shared" ref="V28:V34" si="19">IF(AND(T28="Preventivo",U28="Automático"),"50%",IF(AND(T28="Preventivo",U28="Manual"),"40%",IF(AND(T28="Detectivo",U28="Automático"),"40%",IF(AND(T28="Detectivo",U28="Manual"),"30%",IF(AND(T28="Correctivo",U28="Automático"),"35%",IF(AND(T28="Correctivo",U28="Manual"),"25%",""))))))</f>
        <v>40%</v>
      </c>
      <c r="W28" s="25" t="s">
        <v>58</v>
      </c>
      <c r="X28" s="25" t="s">
        <v>59</v>
      </c>
      <c r="Y28" s="25" t="s">
        <v>60</v>
      </c>
      <c r="Z28" s="27">
        <f t="shared" ref="Z28:Z34" si="20">IFERROR(IF(S28="Probabilidad",(K28-(+K28*V28)),IF(S28="Impacto",K28,"")),"")</f>
        <v>0</v>
      </c>
      <c r="AA28" s="28" t="str">
        <f t="shared" ref="AA28:AA34" si="21">IFERROR(IF(Z28="","",IF(Z28&lt;=0.2,"Muy Baja",IF(Z28&lt;=0.4,"Baja",IF(Z28&lt;=0.6,"Media",IF(Z28&lt;=0.8,"Alta","Muy Alta"))))),"")</f>
        <v>Muy Baja</v>
      </c>
      <c r="AB28" s="26">
        <f t="shared" ref="AB28:AB34" si="22">+Z28</f>
        <v>0</v>
      </c>
      <c r="AC28" s="28" t="str">
        <f t="shared" ref="AC28:AC34" si="23">IFERROR(IF(AD28="","",IF(AD28&lt;=0.2,"Leve",IF(AD28&lt;=0.4,"Menor",IF(AD28&lt;=0.6,"Moderado",IF(AD28&lt;=0.8,"Mayor","Catastrófico"))))),"")</f>
        <v>Leve</v>
      </c>
      <c r="AD28" s="26">
        <f t="shared" ref="AD28:AD34" si="24">IFERROR(IF(S28="Impacto",(O28-(+O28*V28)),IF(S28="Probabilidad",O28,"")),"")</f>
        <v>0</v>
      </c>
      <c r="AE28" s="29" t="str">
        <f t="shared" ref="AE28:AE34" si="25">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Bajo</v>
      </c>
      <c r="AF28" s="25" t="s">
        <v>61</v>
      </c>
      <c r="AG28" s="98"/>
      <c r="AH28" s="98"/>
      <c r="AI28" s="20"/>
      <c r="AJ28" s="20"/>
      <c r="AK28" s="98"/>
      <c r="AL28" s="100"/>
    </row>
    <row r="29" spans="1:38" ht="185.25" x14ac:dyDescent="0.25">
      <c r="A29" s="217"/>
      <c r="B29" s="120"/>
      <c r="C29" s="140"/>
      <c r="D29" s="141"/>
      <c r="E29" s="182"/>
      <c r="F29" s="182"/>
      <c r="G29" s="182"/>
      <c r="H29" s="182"/>
      <c r="I29" s="184"/>
      <c r="J29" s="187"/>
      <c r="K29" s="190"/>
      <c r="L29" s="193"/>
      <c r="M29" s="190"/>
      <c r="N29" s="187"/>
      <c r="O29" s="190"/>
      <c r="P29" s="196"/>
      <c r="Q29" s="22">
        <v>3</v>
      </c>
      <c r="R29" s="67" t="s">
        <v>266</v>
      </c>
      <c r="S29" s="74" t="str">
        <f t="shared" si="18"/>
        <v>Probabilidad</v>
      </c>
      <c r="T29" s="25" t="s">
        <v>45</v>
      </c>
      <c r="U29" s="25" t="s">
        <v>46</v>
      </c>
      <c r="V29" s="26" t="str">
        <f t="shared" si="19"/>
        <v>40%</v>
      </c>
      <c r="W29" s="25" t="s">
        <v>58</v>
      </c>
      <c r="X29" s="25" t="s">
        <v>59</v>
      </c>
      <c r="Y29" s="25" t="s">
        <v>60</v>
      </c>
      <c r="Z29" s="27">
        <f t="shared" si="20"/>
        <v>0</v>
      </c>
      <c r="AA29" s="28" t="str">
        <f t="shared" si="21"/>
        <v>Muy Baja</v>
      </c>
      <c r="AB29" s="26">
        <f t="shared" si="22"/>
        <v>0</v>
      </c>
      <c r="AC29" s="28" t="str">
        <f t="shared" si="23"/>
        <v>Leve</v>
      </c>
      <c r="AD29" s="26">
        <f t="shared" si="24"/>
        <v>0</v>
      </c>
      <c r="AE29" s="29" t="str">
        <f t="shared" si="25"/>
        <v>Bajo</v>
      </c>
      <c r="AF29" s="25" t="s">
        <v>61</v>
      </c>
      <c r="AG29" s="98"/>
      <c r="AH29" s="98"/>
      <c r="AI29" s="20"/>
      <c r="AJ29" s="20"/>
      <c r="AK29" s="98"/>
      <c r="AL29" s="100"/>
    </row>
    <row r="30" spans="1:38" ht="228" x14ac:dyDescent="0.25">
      <c r="A30" s="217"/>
      <c r="B30" s="120"/>
      <c r="C30" s="140"/>
      <c r="D30" s="141"/>
      <c r="E30" s="182"/>
      <c r="F30" s="182"/>
      <c r="G30" s="182"/>
      <c r="H30" s="182"/>
      <c r="I30" s="184"/>
      <c r="J30" s="187"/>
      <c r="K30" s="190"/>
      <c r="L30" s="193"/>
      <c r="M30" s="190"/>
      <c r="N30" s="187"/>
      <c r="O30" s="190"/>
      <c r="P30" s="196"/>
      <c r="Q30" s="22">
        <v>4</v>
      </c>
      <c r="R30" s="67" t="s">
        <v>267</v>
      </c>
      <c r="S30" s="73" t="str">
        <f t="shared" si="18"/>
        <v>Probabilidad</v>
      </c>
      <c r="T30" s="25" t="s">
        <v>45</v>
      </c>
      <c r="U30" s="25" t="s">
        <v>46</v>
      </c>
      <c r="V30" s="26" t="str">
        <f t="shared" si="19"/>
        <v>40%</v>
      </c>
      <c r="W30" s="25" t="s">
        <v>58</v>
      </c>
      <c r="X30" s="25" t="s">
        <v>59</v>
      </c>
      <c r="Y30" s="25" t="s">
        <v>60</v>
      </c>
      <c r="Z30" s="27">
        <f t="shared" si="20"/>
        <v>0</v>
      </c>
      <c r="AA30" s="28" t="str">
        <f t="shared" si="21"/>
        <v>Muy Baja</v>
      </c>
      <c r="AB30" s="26">
        <f t="shared" si="22"/>
        <v>0</v>
      </c>
      <c r="AC30" s="28" t="str">
        <f t="shared" si="23"/>
        <v>Leve</v>
      </c>
      <c r="AD30" s="26">
        <f t="shared" si="24"/>
        <v>0</v>
      </c>
      <c r="AE30" s="29" t="str">
        <f t="shared" si="25"/>
        <v>Bajo</v>
      </c>
      <c r="AF30" s="25" t="s">
        <v>61</v>
      </c>
      <c r="AG30" s="98"/>
      <c r="AH30" s="98"/>
      <c r="AI30" s="20"/>
      <c r="AJ30" s="20"/>
      <c r="AK30" s="98"/>
      <c r="AL30" s="100"/>
    </row>
    <row r="31" spans="1:38" ht="213.75" x14ac:dyDescent="0.25">
      <c r="A31" s="217"/>
      <c r="B31" s="120"/>
      <c r="C31" s="140"/>
      <c r="D31" s="141"/>
      <c r="E31" s="134"/>
      <c r="F31" s="134"/>
      <c r="G31" s="134"/>
      <c r="H31" s="134"/>
      <c r="I31" s="185"/>
      <c r="J31" s="188"/>
      <c r="K31" s="191"/>
      <c r="L31" s="194"/>
      <c r="M31" s="191">
        <f ca="1">IF(NOT(ISERROR(MATCH(L31,_xlfn.ANCHORARRAY(G33),0))),#REF!&amp;"Por favor no seleccionar los criterios de impacto",L31)</f>
        <v>0</v>
      </c>
      <c r="N31" s="188"/>
      <c r="O31" s="191"/>
      <c r="P31" s="197"/>
      <c r="Q31" s="22">
        <v>5</v>
      </c>
      <c r="R31" s="75" t="s">
        <v>268</v>
      </c>
      <c r="S31" s="74" t="str">
        <f t="shared" si="18"/>
        <v>Probabilidad</v>
      </c>
      <c r="T31" s="25" t="s">
        <v>45</v>
      </c>
      <c r="U31" s="25" t="s">
        <v>46</v>
      </c>
      <c r="V31" s="26" t="str">
        <f t="shared" si="19"/>
        <v>40%</v>
      </c>
      <c r="W31" s="25" t="s">
        <v>58</v>
      </c>
      <c r="X31" s="25" t="s">
        <v>59</v>
      </c>
      <c r="Y31" s="25" t="s">
        <v>60</v>
      </c>
      <c r="Z31" s="27">
        <f t="shared" si="20"/>
        <v>0</v>
      </c>
      <c r="AA31" s="28" t="str">
        <f t="shared" si="21"/>
        <v>Muy Baja</v>
      </c>
      <c r="AB31" s="26">
        <f t="shared" si="22"/>
        <v>0</v>
      </c>
      <c r="AC31" s="28" t="str">
        <f t="shared" si="23"/>
        <v>Leve</v>
      </c>
      <c r="AD31" s="26">
        <f t="shared" si="24"/>
        <v>0</v>
      </c>
      <c r="AE31" s="29" t="str">
        <f t="shared" si="25"/>
        <v>Bajo</v>
      </c>
      <c r="AF31" s="25" t="s">
        <v>61</v>
      </c>
      <c r="AG31" s="98"/>
      <c r="AH31" s="98"/>
      <c r="AI31" s="20"/>
      <c r="AJ31" s="20"/>
      <c r="AK31" s="98"/>
      <c r="AL31" s="100"/>
    </row>
    <row r="32" spans="1:38" ht="185.25" x14ac:dyDescent="0.25">
      <c r="A32" s="217"/>
      <c r="B32" s="91">
        <v>19</v>
      </c>
      <c r="C32" s="97">
        <v>30</v>
      </c>
      <c r="D32" s="98" t="s">
        <v>51</v>
      </c>
      <c r="E32" s="98" t="s">
        <v>144</v>
      </c>
      <c r="F32" s="98" t="s">
        <v>145</v>
      </c>
      <c r="G32" s="99" t="s">
        <v>269</v>
      </c>
      <c r="H32" s="98" t="s">
        <v>146</v>
      </c>
      <c r="I32" s="100">
        <v>365</v>
      </c>
      <c r="J32" s="94" t="str">
        <f>IF(I32&lt;=0,"",IF(I32&lt;=2,"Muy Baja",IF(I32&lt;=24,"Baja",IF(I32&lt;=500,"Media",IF(I32&lt;=5000,"Alta","Muy Alta")))))</f>
        <v>Media</v>
      </c>
      <c r="K32" s="93">
        <f>IF(J32="","",IF(J32="Muy Baja",0.2,IF(J32="Baja",0.4,IF(J32="Media",0.6,IF(J32="Alta",0.8,IF(J32="Muy Alta",1,))))))</f>
        <v>0.6</v>
      </c>
      <c r="L32" s="92" t="s">
        <v>81</v>
      </c>
      <c r="M32" s="93" t="str">
        <f>IF(NOT(ISERROR(MATCH(L32,'[10]TABLA IMPACTO'!$B$221:$B$223,0))),'[10]TABLA IMPACTO'!$F$223&amp;"Por favor no seleccionar los criterios de impacto(Afectación Económica o presupuestal y Pérdida Reputacional)",L32)</f>
        <v xml:space="preserve">     Entre 10 y 50 SMLMV </v>
      </c>
      <c r="N32" s="94" t="str">
        <f>IF(OR(M32='[10]TABLA IMPACTO'!$C$11,M32='[10]TABLA IMPACTO'!$D$11),"Leve",IF(OR(M32='[10]TABLA IMPACTO'!$C$12,M32='[10]TABLA IMPACTO'!$D$12),"Menor",IF(OR(M32='[10]TABLA IMPACTO'!$C$13,M32='[10]TABLA IMPACTO'!$D$13),"Moderado",IF(OR(M32='[10]TABLA IMPACTO'!$C$14,M32='[10]TABLA IMPACTO'!$D$14),"Mayor",IF(OR(M32='[10]TABLA IMPACTO'!$C$15,M32='[10]TABLA IMPACTO'!$D$15),"Catastrófico","")))))</f>
        <v>Menor</v>
      </c>
      <c r="O32" s="93">
        <f>IF(N32="","",IF(N32="Leve",0.2,IF(N32="Menor",0.4,IF(N32="Moderado",0.6,IF(N32="Mayor",0.8,IF(N32="Catastrófico",1,))))))</f>
        <v>0.4</v>
      </c>
      <c r="P32" s="95" t="str">
        <f>IF(OR(AND(J32="Muy Baja",N32="Leve"),AND(J32="Muy Baja",N32="Menor"),AND(J32="Baja",N32="Leve")),"Bajo",IF(OR(AND(J32="Muy baja",N32="Moderado"),AND(J32="Baja",N32="Menor"),AND(J32="Baja",N32="Moderado"),AND(J32="Media",N32="Leve"),AND(J32="Media",N32="Menor"),AND(J32="Media",N32="Moderado"),AND(J32="Alta",N32="Leve"),AND(J32="Alta",N32="Menor")),"Moderado",IF(OR(AND(J32="Muy Baja",N32="Mayor"),AND(J32="Baja",N32="Mayor"),AND(J32="Media",N32="Mayor"),AND(J32="Alta",N32="Moderado"),AND(J32="Alta",N32="Mayor"),AND(J32="Muy Alta",N32="Leve"),AND(J32="Muy Alta",N32="Menor"),AND(J32="Muy Alta",N32="Moderado"),AND(J32="Muy Alta",N32="Mayor")),"Alto",IF(OR(AND(J32="Muy Baja",N32="Catastrófico"),AND(J32="Baja",N32="Catastrófico"),AND(J32="Media",N32="Catastrófico"),AND(J32="Alta",N32="Catastrófico"),AND(J32="Muy Alta",N32="Catastrófico")),"Extremo",""))))</f>
        <v>Moderado</v>
      </c>
      <c r="Q32" s="22">
        <v>1</v>
      </c>
      <c r="R32" s="76" t="s">
        <v>270</v>
      </c>
      <c r="S32" s="73" t="str">
        <f t="shared" si="18"/>
        <v>Probabilidad</v>
      </c>
      <c r="T32" s="25" t="s">
        <v>45</v>
      </c>
      <c r="U32" s="25" t="s">
        <v>46</v>
      </c>
      <c r="V32" s="26" t="str">
        <f t="shared" si="19"/>
        <v>40%</v>
      </c>
      <c r="W32" s="25" t="s">
        <v>58</v>
      </c>
      <c r="X32" s="25" t="s">
        <v>59</v>
      </c>
      <c r="Y32" s="25" t="s">
        <v>60</v>
      </c>
      <c r="Z32" s="27">
        <f t="shared" si="20"/>
        <v>0.36</v>
      </c>
      <c r="AA32" s="28" t="str">
        <f t="shared" si="21"/>
        <v>Baja</v>
      </c>
      <c r="AB32" s="26">
        <f t="shared" si="22"/>
        <v>0.36</v>
      </c>
      <c r="AC32" s="28" t="str">
        <f t="shared" si="23"/>
        <v>Menor</v>
      </c>
      <c r="AD32" s="26">
        <f t="shared" si="24"/>
        <v>0.4</v>
      </c>
      <c r="AE32" s="29" t="str">
        <f t="shared" si="25"/>
        <v>Moderado</v>
      </c>
      <c r="AF32" s="25" t="s">
        <v>61</v>
      </c>
      <c r="AG32" s="98"/>
      <c r="AH32" s="98"/>
      <c r="AI32" s="20"/>
      <c r="AJ32" s="20"/>
      <c r="AK32" s="98"/>
      <c r="AL32" s="100"/>
    </row>
    <row r="33" spans="1:38" ht="299.25" x14ac:dyDescent="0.25">
      <c r="A33" s="217"/>
      <c r="B33" s="91">
        <v>20</v>
      </c>
      <c r="C33" s="97">
        <v>31</v>
      </c>
      <c r="D33" s="98" t="s">
        <v>147</v>
      </c>
      <c r="E33" s="98" t="s">
        <v>148</v>
      </c>
      <c r="F33" s="98" t="s">
        <v>149</v>
      </c>
      <c r="G33" s="99" t="s">
        <v>150</v>
      </c>
      <c r="H33" s="98" t="s">
        <v>43</v>
      </c>
      <c r="I33" s="100">
        <v>365</v>
      </c>
      <c r="J33" s="94" t="str">
        <f>IF(I33&lt;=0,"",IF(I33&lt;=2,"Muy Baja",IF(I33&lt;=24,"Baja",IF(I33&lt;=500,"Media",IF(I33&lt;=5000,"Alta","Muy Alta")))))</f>
        <v>Media</v>
      </c>
      <c r="K33" s="93">
        <f>IF(J33="","",IF(J33="Muy Baja",0.2,IF(J33="Baja",0.4,IF(J33="Media",0.6,IF(J33="Alta",0.8,IF(J33="Muy Alta",1,))))))</f>
        <v>0.6</v>
      </c>
      <c r="L33" s="92" t="s">
        <v>151</v>
      </c>
      <c r="M33" s="93" t="str">
        <f>IF(NOT(ISERROR(MATCH(L33,'[10]TABLA IMPACTO'!$B$221:$B$223,0))),'[10]TABLA IMPACTO'!$F$223&amp;"Por favor no seleccionar los criterios de impacto(Afectación Económica o presupuestal y Pérdida Reputacional)",L33)</f>
        <v xml:space="preserve">     Entre 50 y 100 SMLMV </v>
      </c>
      <c r="N33" s="94" t="str">
        <f>IF(OR(M33='[10]TABLA IMPACTO'!$C$11,M33='[10]TABLA IMPACTO'!$D$11),"Leve",IF(OR(M33='[10]TABLA IMPACTO'!$C$12,M33='[10]TABLA IMPACTO'!$D$12),"Menor",IF(OR(M33='[10]TABLA IMPACTO'!$C$13,M33='[10]TABLA IMPACTO'!$D$13),"Moderado",IF(OR(M33='[10]TABLA IMPACTO'!$C$14,M33='[10]TABLA IMPACTO'!$D$14),"Mayor",IF(OR(M33='[10]TABLA IMPACTO'!$C$15,M33='[10]TABLA IMPACTO'!$D$15),"Catastrófico","")))))</f>
        <v>Moderado</v>
      </c>
      <c r="O33" s="93">
        <f>IF(N33="","",IF(N33="Leve",0.2,IF(N33="Menor",0.4,IF(N33="Moderado",0.6,IF(N33="Mayor",0.8,IF(N33="Catastrófico",1,))))))</f>
        <v>0.6</v>
      </c>
      <c r="P33" s="95" t="str">
        <f>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Moderado</v>
      </c>
      <c r="Q33" s="22">
        <v>1</v>
      </c>
      <c r="R33" s="76" t="s">
        <v>271</v>
      </c>
      <c r="S33" s="74" t="str">
        <f t="shared" si="18"/>
        <v>Probabilidad</v>
      </c>
      <c r="T33" s="25" t="s">
        <v>45</v>
      </c>
      <c r="U33" s="25" t="s">
        <v>46</v>
      </c>
      <c r="V33" s="26" t="str">
        <f t="shared" si="19"/>
        <v>40%</v>
      </c>
      <c r="W33" s="25" t="s">
        <v>58</v>
      </c>
      <c r="X33" s="25" t="s">
        <v>59</v>
      </c>
      <c r="Y33" s="25" t="s">
        <v>60</v>
      </c>
      <c r="Z33" s="27">
        <f t="shared" si="20"/>
        <v>0.36</v>
      </c>
      <c r="AA33" s="28" t="str">
        <f t="shared" si="21"/>
        <v>Baja</v>
      </c>
      <c r="AB33" s="26">
        <f t="shared" si="22"/>
        <v>0.36</v>
      </c>
      <c r="AC33" s="28" t="str">
        <f t="shared" si="23"/>
        <v>Moderado</v>
      </c>
      <c r="AD33" s="26">
        <f t="shared" si="24"/>
        <v>0.6</v>
      </c>
      <c r="AE33" s="29" t="str">
        <f t="shared" si="25"/>
        <v>Moderado</v>
      </c>
      <c r="AF33" s="25" t="s">
        <v>61</v>
      </c>
      <c r="AG33" s="98"/>
      <c r="AH33" s="98"/>
      <c r="AI33" s="20"/>
      <c r="AJ33" s="20"/>
      <c r="AK33" s="98"/>
      <c r="AL33" s="100"/>
    </row>
    <row r="34" spans="1:38" ht="242.25" x14ac:dyDescent="0.25">
      <c r="A34" s="217"/>
      <c r="B34" s="91">
        <v>21</v>
      </c>
      <c r="C34" s="97">
        <v>32</v>
      </c>
      <c r="D34" s="98" t="s">
        <v>72</v>
      </c>
      <c r="E34" s="98" t="s">
        <v>152</v>
      </c>
      <c r="F34" s="98" t="s">
        <v>153</v>
      </c>
      <c r="G34" s="99" t="s">
        <v>272</v>
      </c>
      <c r="H34" s="98" t="s">
        <v>77</v>
      </c>
      <c r="I34" s="100">
        <v>1</v>
      </c>
      <c r="J34" s="94" t="str">
        <f>IF(I34&lt;=0,"",IF(I34&lt;=2,"Muy Baja",IF(I34&lt;=24,"Baja",IF(I34&lt;=500,"Media",IF(I34&lt;=5000,"Alta","Muy Alta")))))</f>
        <v>Muy Baja</v>
      </c>
      <c r="K34" s="93">
        <f>IF(J34="","",IF(J34="Muy Baja",0.2,IF(J34="Baja",0.4,IF(J34="Media",0.6,IF(J34="Alta",0.8,IF(J34="Muy Alta",1,))))))</f>
        <v>0.2</v>
      </c>
      <c r="L34" s="92" t="s">
        <v>73</v>
      </c>
      <c r="M34" s="93" t="str">
        <f>IF(NOT(ISERROR(MATCH(L34,'[10]TABLA IMPACTO'!$B$221:$B$223,0))),'[10]TABLA IMPACTO'!$F$223&amp;"Por favor no seleccionar los criterios de impacto(Afectación Económica o presupuestal y Pérdida Reputacional)",L34)</f>
        <v xml:space="preserve">     El riesgo afecta la imagen de alguna área de la organización</v>
      </c>
      <c r="N34" s="94" t="str">
        <f>IF(OR(M34='[10]TABLA IMPACTO'!$C$11,M34='[10]TABLA IMPACTO'!$D$11),"Leve",IF(OR(M34='[10]TABLA IMPACTO'!$C$12,M34='[10]TABLA IMPACTO'!$D$12),"Menor",IF(OR(M34='[10]TABLA IMPACTO'!$C$13,M34='[10]TABLA IMPACTO'!$D$13),"Moderado",IF(OR(M34='[10]TABLA IMPACTO'!$C$14,M34='[10]TABLA IMPACTO'!$D$14),"Mayor",IF(OR(M34='[10]TABLA IMPACTO'!$C$15,M34='[10]TABLA IMPACTO'!$D$15),"Catastrófico","")))))</f>
        <v>Leve</v>
      </c>
      <c r="O34" s="93">
        <f>IF(N34="","",IF(N34="Leve",0.2,IF(N34="Menor",0.4,IF(N34="Moderado",0.6,IF(N34="Mayor",0.8,IF(N34="Catastrófico",1,))))))</f>
        <v>0.2</v>
      </c>
      <c r="P34" s="95"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Bajo</v>
      </c>
      <c r="Q34" s="22">
        <v>1</v>
      </c>
      <c r="R34" s="77" t="s">
        <v>273</v>
      </c>
      <c r="S34" s="74" t="str">
        <f t="shared" si="18"/>
        <v>Probabilidad</v>
      </c>
      <c r="T34" s="25" t="s">
        <v>45</v>
      </c>
      <c r="U34" s="25" t="s">
        <v>46</v>
      </c>
      <c r="V34" s="26" t="str">
        <f t="shared" si="19"/>
        <v>40%</v>
      </c>
      <c r="W34" s="25" t="s">
        <v>58</v>
      </c>
      <c r="X34" s="25" t="s">
        <v>59</v>
      </c>
      <c r="Y34" s="25" t="s">
        <v>60</v>
      </c>
      <c r="Z34" s="27">
        <f t="shared" si="20"/>
        <v>0.12</v>
      </c>
      <c r="AA34" s="28" t="str">
        <f t="shared" si="21"/>
        <v>Muy Baja</v>
      </c>
      <c r="AB34" s="26">
        <f t="shared" si="22"/>
        <v>0.12</v>
      </c>
      <c r="AC34" s="28" t="str">
        <f t="shared" si="23"/>
        <v>Leve</v>
      </c>
      <c r="AD34" s="26">
        <f t="shared" si="24"/>
        <v>0.2</v>
      </c>
      <c r="AE34" s="29" t="str">
        <f t="shared" si="25"/>
        <v>Bajo</v>
      </c>
      <c r="AF34" s="25" t="s">
        <v>61</v>
      </c>
      <c r="AG34" s="98"/>
      <c r="AH34" s="98"/>
      <c r="AI34" s="20"/>
      <c r="AJ34" s="20"/>
      <c r="AK34" s="98"/>
      <c r="AL34" s="100"/>
    </row>
    <row r="35" spans="1:38" ht="128.25" x14ac:dyDescent="0.25">
      <c r="A35" s="217" t="s">
        <v>316</v>
      </c>
      <c r="B35" s="120">
        <v>22</v>
      </c>
      <c r="C35" s="140">
        <v>28</v>
      </c>
      <c r="D35" s="141" t="s">
        <v>42</v>
      </c>
      <c r="E35" s="141" t="s">
        <v>139</v>
      </c>
      <c r="F35" s="141" t="s">
        <v>140</v>
      </c>
      <c r="G35" s="142" t="s">
        <v>274</v>
      </c>
      <c r="H35" s="141" t="s">
        <v>43</v>
      </c>
      <c r="I35" s="143">
        <v>365</v>
      </c>
      <c r="J35" s="126" t="str">
        <f>IF(I35&lt;=0,"",IF(I35&lt;=2,"Muy Baja",IF(I35&lt;=24,"Baja",IF(I35&lt;=500,"Media",IF(I35&lt;=5000,"Alta","Muy Alta")))))</f>
        <v>Media</v>
      </c>
      <c r="K35" s="125">
        <f>IF(J35="","",IF(J35="Muy Baja",0.2,IF(J35="Baja",0.4,IF(J35="Media",0.6,IF(J35="Alta",0.8,IF(J35="Muy Alta",1,))))))</f>
        <v>0.6</v>
      </c>
      <c r="L35" s="124" t="s">
        <v>73</v>
      </c>
      <c r="M35" s="125" t="str">
        <f>IF(NOT(ISERROR(MATCH(L35,'[11]TABLA IMPACTO'!$B$221:$B$223,0))),'[11]TABLA IMPACTO'!$F$223&amp;"Por favor no seleccionar los criterios de impacto(Afectación Económica o presupuestal y Pérdida Reputacional)",L35)</f>
        <v xml:space="preserve">     El riesgo afecta la imagen de alguna área de la organización</v>
      </c>
      <c r="N35" s="126" t="str">
        <f>IF(OR(M35='[11]TABLA IMPACTO'!$C$11,M35='[11]TABLA IMPACTO'!$D$11),"Leve",IF(OR(M35='[11]TABLA IMPACTO'!$C$12,M35='[11]TABLA IMPACTO'!$D$12),"Menor",IF(OR(M35='[11]TABLA IMPACTO'!$C$13,M35='[11]TABLA IMPACTO'!$D$13),"Moderado",IF(OR(M35='[11]TABLA IMPACTO'!$C$14,M35='[11]TABLA IMPACTO'!$D$14),"Mayor",IF(OR(M35='[11]TABLA IMPACTO'!$C$15,M35='[11]TABLA IMPACTO'!$D$15),"Catastrófico","")))))</f>
        <v>Leve</v>
      </c>
      <c r="O35" s="125">
        <f>IF(N35="","",IF(N35="Leve",0.2,IF(N35="Menor",0.4,IF(N35="Moderado",0.6,IF(N35="Mayor",0.8,IF(N35="Catastrófico",1,))))))</f>
        <v>0.2</v>
      </c>
      <c r="P35" s="209"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Moderado</v>
      </c>
      <c r="Q35" s="22">
        <v>1</v>
      </c>
      <c r="R35" s="71" t="s">
        <v>275</v>
      </c>
      <c r="S35" s="12" t="str">
        <f>IF(OR(T35="Preventivo",T35="Detectivo"),"Probabilidad",IF(T35="Correctivo","Impacto",""))</f>
        <v>Impacto</v>
      </c>
      <c r="T35" s="13" t="s">
        <v>86</v>
      </c>
      <c r="U35" s="13" t="s">
        <v>46</v>
      </c>
      <c r="V35" s="14" t="str">
        <f>IF(AND(T35="Preventivo",U35="Automático"),"50%",IF(AND(T35="Preventivo",U35="Manual"),"40%",IF(AND(T35="Detectivo",U35="Automático"),"40%",IF(AND(T35="Detectivo",U35="Manual"),"30%",IF(AND(T35="Correctivo",U35="Automático"),"35%",IF(AND(T35="Correctivo",U35="Manual"),"25%",""))))))</f>
        <v>25%</v>
      </c>
      <c r="W35" s="13" t="s">
        <v>47</v>
      </c>
      <c r="X35" s="13" t="s">
        <v>59</v>
      </c>
      <c r="Y35" s="13" t="s">
        <v>49</v>
      </c>
      <c r="Z35" s="15">
        <f>IFERROR(IF(S35="Probabilidad",(K35-(+K35*V35)),IF(S35="Impacto",K35,"")),"")</f>
        <v>0.6</v>
      </c>
      <c r="AA35" s="16" t="str">
        <f>IFERROR(IF(Z35="","",IF(Z35&lt;=0.2,"Muy Baja",IF(Z35&lt;=0.4,"Baja",IF(Z35&lt;=0.6,"Media",IF(Z35&lt;=0.8,"Alta","Muy Alta"))))),"")</f>
        <v>Media</v>
      </c>
      <c r="AB35" s="14">
        <f>+Z35</f>
        <v>0.6</v>
      </c>
      <c r="AC35" s="16" t="str">
        <f>IFERROR(IF(AD35="","",IF(AD35&lt;=0.2,"Leve",IF(AD35&lt;=0.4,"Menor",IF(AD35&lt;=0.6,"Moderado",IF(AD35&lt;=0.8,"Mayor","Catastrófico"))))),"")</f>
        <v>Leve</v>
      </c>
      <c r="AD35" s="14">
        <f>IFERROR(IF(S35="Impacto",(O35-(+O35*V35)),IF(S35="Probabilidad",O35,"")),"")</f>
        <v>0.15000000000000002</v>
      </c>
      <c r="AE35" s="17" t="str">
        <f>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Moderado</v>
      </c>
      <c r="AF35" s="13" t="s">
        <v>70</v>
      </c>
      <c r="AG35" s="99" t="s">
        <v>276</v>
      </c>
      <c r="AH35" s="99" t="s">
        <v>277</v>
      </c>
      <c r="AI35" s="18">
        <v>44576</v>
      </c>
      <c r="AJ35" s="33"/>
      <c r="AK35" s="61"/>
      <c r="AL35" s="63" t="s">
        <v>65</v>
      </c>
    </row>
    <row r="36" spans="1:38" ht="156.75" x14ac:dyDescent="0.25">
      <c r="A36" s="217"/>
      <c r="B36" s="120"/>
      <c r="C36" s="140"/>
      <c r="D36" s="141"/>
      <c r="E36" s="141"/>
      <c r="F36" s="141"/>
      <c r="G36" s="142"/>
      <c r="H36" s="141"/>
      <c r="I36" s="143"/>
      <c r="J36" s="126"/>
      <c r="K36" s="125"/>
      <c r="L36" s="124"/>
      <c r="M36" s="125">
        <f ca="1">IF(NOT(ISERROR(MATCH(L36,_xlfn.ANCHORARRAY(G43),0))),K45&amp;"Por favor no seleccionar los criterios de impacto",L36)</f>
        <v>0</v>
      </c>
      <c r="N36" s="126"/>
      <c r="O36" s="125"/>
      <c r="P36" s="209"/>
      <c r="Q36" s="22">
        <v>2</v>
      </c>
      <c r="R36" s="78" t="s">
        <v>278</v>
      </c>
      <c r="S36" s="12" t="s">
        <v>10</v>
      </c>
      <c r="T36" s="13" t="s">
        <v>86</v>
      </c>
      <c r="U36" s="13" t="s">
        <v>46</v>
      </c>
      <c r="V36" s="14" t="str">
        <f>IF(AND(T36="Preventivo",U36="Automático"),"50%",IF(AND(T36="Preventivo",U36="Manual"),"40%",IF(AND(T36="Detectivo",U36="Automático"),"40%",IF(AND(T36="Detectivo",U36="Manual"),"30%",IF(AND(T36="Correctivo",U36="Automático"),"35%",IF(AND(T36="Correctivo",U36="Manual"),"25%",""))))))</f>
        <v>25%</v>
      </c>
      <c r="W36" s="13" t="s">
        <v>47</v>
      </c>
      <c r="X36" s="13" t="s">
        <v>59</v>
      </c>
      <c r="Y36" s="13" t="s">
        <v>49</v>
      </c>
      <c r="Z36" s="15">
        <f>IFERROR(IF(AND(S35="Probabilidad",S36="Probabilidad"),(AB35-(+AB35*V36)),IF(S36="Probabilidad",(K35-(+K35*V36)),IF(S36="Impacto",AB35,""))),"")</f>
        <v>0.6</v>
      </c>
      <c r="AA36" s="16" t="str">
        <f>IFERROR(IF(Z36="","",IF(Z36&lt;=0.2,"Muy Baja",IF(Z36&lt;=0.4,"Baja",IF(Z36&lt;=0.6,"Media",IF(Z36&lt;=0.8,"Alta","Muy Alta"))))),"")</f>
        <v>Media</v>
      </c>
      <c r="AB36" s="14">
        <f>+Z36</f>
        <v>0.6</v>
      </c>
      <c r="AC36" s="16" t="str">
        <f>IFERROR(IF(AD36="","",IF(AD36&lt;=0.2,"Leve",IF(AD36&lt;=0.4,"Menor",IF(AD36&lt;=0.6,"Moderado",IF(AD36&lt;=0.8,"Mayor","Catastrófico"))))),"")</f>
        <v>Leve</v>
      </c>
      <c r="AD36" s="14">
        <f>IFERROR(IF(AND(S35="Impacto",S36="Impacto"),(AD35-(+AD35*V36)),IF(S36="Impacto",(#REF!-(+#REF!*V36)),IF(S36="Probabilidad",AD35,""))),"")</f>
        <v>0.11250000000000002</v>
      </c>
      <c r="AE36" s="17" t="str">
        <f>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Moderado</v>
      </c>
      <c r="AF36" s="13" t="s">
        <v>70</v>
      </c>
      <c r="AG36" s="99" t="s">
        <v>279</v>
      </c>
      <c r="AH36" s="99" t="s">
        <v>277</v>
      </c>
      <c r="AI36" s="18">
        <v>44576</v>
      </c>
      <c r="AJ36" s="33"/>
      <c r="AK36" s="99"/>
      <c r="AL36" s="106" t="s">
        <v>65</v>
      </c>
    </row>
    <row r="37" spans="1:38" ht="85.5" x14ac:dyDescent="0.25">
      <c r="A37" s="217" t="s">
        <v>321</v>
      </c>
      <c r="B37" s="120">
        <v>23</v>
      </c>
      <c r="C37" s="199">
        <v>34</v>
      </c>
      <c r="D37" s="200" t="s">
        <v>42</v>
      </c>
      <c r="E37" s="200" t="s">
        <v>154</v>
      </c>
      <c r="F37" s="200" t="s">
        <v>155</v>
      </c>
      <c r="G37" s="202" t="s">
        <v>332</v>
      </c>
      <c r="H37" s="200" t="s">
        <v>77</v>
      </c>
      <c r="I37" s="204">
        <v>300</v>
      </c>
      <c r="J37" s="205" t="s">
        <v>121</v>
      </c>
      <c r="K37" s="206">
        <v>0.6</v>
      </c>
      <c r="L37" s="206" t="s">
        <v>116</v>
      </c>
      <c r="M37" s="206" t="s">
        <v>116</v>
      </c>
      <c r="N37" s="205" t="s">
        <v>156</v>
      </c>
      <c r="O37" s="206">
        <v>0.8</v>
      </c>
      <c r="P37" s="210" t="s">
        <v>138</v>
      </c>
      <c r="Q37" s="200">
        <v>1</v>
      </c>
      <c r="R37" s="200" t="s">
        <v>157</v>
      </c>
      <c r="S37" s="204" t="s">
        <v>10</v>
      </c>
      <c r="T37" s="207" t="s">
        <v>86</v>
      </c>
      <c r="U37" s="207" t="s">
        <v>46</v>
      </c>
      <c r="V37" s="208" t="s">
        <v>158</v>
      </c>
      <c r="W37" s="207" t="s">
        <v>58</v>
      </c>
      <c r="X37" s="207" t="s">
        <v>59</v>
      </c>
      <c r="Y37" s="207" t="s">
        <v>60</v>
      </c>
      <c r="Z37" s="218">
        <f>IFERROR(IF(S37="Probabilidad",(K37-(+K37*V37)),IF(S37="Impacto",K37,"")),"")</f>
        <v>0.6</v>
      </c>
      <c r="AA37" s="212" t="s">
        <v>121</v>
      </c>
      <c r="AB37" s="208">
        <v>0.6</v>
      </c>
      <c r="AC37" s="212" t="s">
        <v>123</v>
      </c>
      <c r="AD37" s="208">
        <v>0.60000000000000009</v>
      </c>
      <c r="AE37" s="213" t="s">
        <v>123</v>
      </c>
      <c r="AF37" s="207" t="s">
        <v>70</v>
      </c>
      <c r="AG37" s="91" t="s">
        <v>159</v>
      </c>
      <c r="AH37" s="91" t="s">
        <v>160</v>
      </c>
      <c r="AI37" s="19">
        <v>44210</v>
      </c>
      <c r="AJ37" s="79"/>
      <c r="AK37" s="91"/>
      <c r="AL37" s="81" t="s">
        <v>161</v>
      </c>
    </row>
    <row r="38" spans="1:38" ht="71.25" x14ac:dyDescent="0.25">
      <c r="A38" s="217"/>
      <c r="B38" s="120"/>
      <c r="C38" s="199"/>
      <c r="D38" s="201"/>
      <c r="E38" s="201"/>
      <c r="F38" s="201"/>
      <c r="G38" s="203"/>
      <c r="H38" s="201"/>
      <c r="I38" s="201"/>
      <c r="J38" s="201"/>
      <c r="K38" s="201"/>
      <c r="L38" s="201"/>
      <c r="M38" s="201"/>
      <c r="N38" s="201"/>
      <c r="O38" s="201"/>
      <c r="P38" s="201"/>
      <c r="Q38" s="200"/>
      <c r="R38" s="200"/>
      <c r="S38" s="204"/>
      <c r="T38" s="207"/>
      <c r="U38" s="207"/>
      <c r="V38" s="208"/>
      <c r="W38" s="207"/>
      <c r="X38" s="207"/>
      <c r="Y38" s="207"/>
      <c r="Z38" s="218"/>
      <c r="AA38" s="212"/>
      <c r="AB38" s="208"/>
      <c r="AC38" s="212"/>
      <c r="AD38" s="208"/>
      <c r="AE38" s="213"/>
      <c r="AF38" s="207"/>
      <c r="AG38" s="91" t="s">
        <v>162</v>
      </c>
      <c r="AH38" s="91" t="s">
        <v>163</v>
      </c>
      <c r="AI38" s="19">
        <v>44228</v>
      </c>
      <c r="AJ38" s="79"/>
      <c r="AK38" s="91"/>
      <c r="AL38" s="81" t="s">
        <v>161</v>
      </c>
    </row>
    <row r="39" spans="1:38" ht="99.75" x14ac:dyDescent="0.25">
      <c r="A39" s="217"/>
      <c r="B39" s="120"/>
      <c r="C39" s="199"/>
      <c r="D39" s="201"/>
      <c r="E39" s="201"/>
      <c r="F39" s="201"/>
      <c r="G39" s="203"/>
      <c r="H39" s="201"/>
      <c r="I39" s="201"/>
      <c r="J39" s="201"/>
      <c r="K39" s="201"/>
      <c r="L39" s="201"/>
      <c r="M39" s="201"/>
      <c r="N39" s="201"/>
      <c r="O39" s="201"/>
      <c r="P39" s="201"/>
      <c r="Q39" s="200"/>
      <c r="R39" s="200"/>
      <c r="S39" s="204"/>
      <c r="T39" s="207"/>
      <c r="U39" s="207"/>
      <c r="V39" s="208"/>
      <c r="W39" s="207"/>
      <c r="X39" s="207"/>
      <c r="Y39" s="207"/>
      <c r="Z39" s="218"/>
      <c r="AA39" s="212"/>
      <c r="AB39" s="208"/>
      <c r="AC39" s="212"/>
      <c r="AD39" s="208"/>
      <c r="AE39" s="213"/>
      <c r="AF39" s="207"/>
      <c r="AG39" s="91" t="s">
        <v>280</v>
      </c>
      <c r="AH39" s="36" t="s">
        <v>281</v>
      </c>
      <c r="AI39" s="80">
        <v>44265</v>
      </c>
      <c r="AJ39" s="79"/>
      <c r="AK39" s="36"/>
      <c r="AL39" s="81" t="s">
        <v>50</v>
      </c>
    </row>
    <row r="40" spans="1:38" ht="142.5" x14ac:dyDescent="0.25">
      <c r="A40" s="217"/>
      <c r="B40" s="120"/>
      <c r="C40" s="199"/>
      <c r="D40" s="201"/>
      <c r="E40" s="201"/>
      <c r="F40" s="201"/>
      <c r="G40" s="203"/>
      <c r="H40" s="201"/>
      <c r="I40" s="201"/>
      <c r="J40" s="201"/>
      <c r="K40" s="201"/>
      <c r="L40" s="201"/>
      <c r="M40" s="201"/>
      <c r="N40" s="201"/>
      <c r="O40" s="201"/>
      <c r="P40" s="201"/>
      <c r="Q40" s="200"/>
      <c r="R40" s="200"/>
      <c r="S40" s="204"/>
      <c r="T40" s="207"/>
      <c r="U40" s="207"/>
      <c r="V40" s="208"/>
      <c r="W40" s="207"/>
      <c r="X40" s="207"/>
      <c r="Y40" s="207"/>
      <c r="Z40" s="218"/>
      <c r="AA40" s="212"/>
      <c r="AB40" s="208"/>
      <c r="AC40" s="212"/>
      <c r="AD40" s="208"/>
      <c r="AE40" s="213"/>
      <c r="AF40" s="207"/>
      <c r="AG40" s="91" t="s">
        <v>164</v>
      </c>
      <c r="AH40" s="91" t="s">
        <v>282</v>
      </c>
      <c r="AI40" s="80">
        <v>44377</v>
      </c>
      <c r="AJ40" s="79"/>
      <c r="AK40" s="36"/>
      <c r="AL40" s="81" t="s">
        <v>65</v>
      </c>
    </row>
    <row r="41" spans="1:38" ht="57" x14ac:dyDescent="0.25">
      <c r="A41" s="217"/>
      <c r="B41" s="120">
        <v>24</v>
      </c>
      <c r="C41" s="199">
        <v>35</v>
      </c>
      <c r="D41" s="200" t="s">
        <v>42</v>
      </c>
      <c r="E41" s="200" t="s">
        <v>165</v>
      </c>
      <c r="F41" s="200" t="s">
        <v>166</v>
      </c>
      <c r="G41" s="200" t="s">
        <v>167</v>
      </c>
      <c r="H41" s="200" t="s">
        <v>77</v>
      </c>
      <c r="I41" s="204">
        <v>300</v>
      </c>
      <c r="J41" s="205" t="s">
        <v>121</v>
      </c>
      <c r="K41" s="206">
        <v>0.6</v>
      </c>
      <c r="L41" s="206" t="s">
        <v>44</v>
      </c>
      <c r="M41" s="206" t="s">
        <v>44</v>
      </c>
      <c r="N41" s="205" t="s">
        <v>168</v>
      </c>
      <c r="O41" s="206">
        <v>0.2</v>
      </c>
      <c r="P41" s="210" t="s">
        <v>123</v>
      </c>
      <c r="Q41" s="204">
        <v>1</v>
      </c>
      <c r="R41" s="211" t="s">
        <v>283</v>
      </c>
      <c r="S41" s="200" t="s">
        <v>78</v>
      </c>
      <c r="T41" s="207" t="s">
        <v>45</v>
      </c>
      <c r="U41" s="207" t="s">
        <v>46</v>
      </c>
      <c r="V41" s="208" t="s">
        <v>120</v>
      </c>
      <c r="W41" s="207" t="s">
        <v>58</v>
      </c>
      <c r="X41" s="207" t="s">
        <v>59</v>
      </c>
      <c r="Y41" s="207" t="s">
        <v>60</v>
      </c>
      <c r="Z41" s="218">
        <f>IFERROR(IF(S41="Probabilidad",(K41-(+K41*V41)),IF(S41="Impacto",K41,"")),"")</f>
        <v>0.36</v>
      </c>
      <c r="AA41" s="212" t="s">
        <v>133</v>
      </c>
      <c r="AB41" s="208">
        <v>0.36</v>
      </c>
      <c r="AC41" s="212" t="s">
        <v>168</v>
      </c>
      <c r="AD41" s="208">
        <v>0.2</v>
      </c>
      <c r="AE41" s="213" t="s">
        <v>169</v>
      </c>
      <c r="AF41" s="207" t="s">
        <v>70</v>
      </c>
      <c r="AG41" s="91" t="s">
        <v>284</v>
      </c>
      <c r="AH41" s="91" t="s">
        <v>285</v>
      </c>
      <c r="AI41" s="80">
        <v>44200</v>
      </c>
      <c r="AJ41" s="79"/>
      <c r="AK41" s="36"/>
      <c r="AL41" s="81" t="s">
        <v>161</v>
      </c>
    </row>
    <row r="42" spans="1:38" ht="42.75" x14ac:dyDescent="0.25">
      <c r="A42" s="217"/>
      <c r="B42" s="120"/>
      <c r="C42" s="199"/>
      <c r="D42" s="200"/>
      <c r="E42" s="200"/>
      <c r="F42" s="200"/>
      <c r="G42" s="200"/>
      <c r="H42" s="200"/>
      <c r="I42" s="204"/>
      <c r="J42" s="205"/>
      <c r="K42" s="206"/>
      <c r="L42" s="206"/>
      <c r="M42" s="206"/>
      <c r="N42" s="205"/>
      <c r="O42" s="206"/>
      <c r="P42" s="210"/>
      <c r="Q42" s="204"/>
      <c r="R42" s="211"/>
      <c r="S42" s="200"/>
      <c r="T42" s="207"/>
      <c r="U42" s="207"/>
      <c r="V42" s="208"/>
      <c r="W42" s="207"/>
      <c r="X42" s="207"/>
      <c r="Y42" s="207"/>
      <c r="Z42" s="218"/>
      <c r="AA42" s="212"/>
      <c r="AB42" s="208"/>
      <c r="AC42" s="212"/>
      <c r="AD42" s="208"/>
      <c r="AE42" s="213"/>
      <c r="AF42" s="207"/>
      <c r="AG42" s="91" t="s">
        <v>170</v>
      </c>
      <c r="AH42" s="91" t="s">
        <v>286</v>
      </c>
      <c r="AI42" s="80">
        <v>44200</v>
      </c>
      <c r="AJ42" s="79"/>
      <c r="AK42" s="36"/>
      <c r="AL42" s="81" t="s">
        <v>161</v>
      </c>
    </row>
    <row r="43" spans="1:38" ht="114" x14ac:dyDescent="0.25">
      <c r="A43" s="217"/>
      <c r="B43" s="120"/>
      <c r="C43" s="199"/>
      <c r="D43" s="200"/>
      <c r="E43" s="200"/>
      <c r="F43" s="200"/>
      <c r="G43" s="200"/>
      <c r="H43" s="200"/>
      <c r="I43" s="204"/>
      <c r="J43" s="205"/>
      <c r="K43" s="206"/>
      <c r="L43" s="206"/>
      <c r="M43" s="206"/>
      <c r="N43" s="205"/>
      <c r="O43" s="206"/>
      <c r="P43" s="210"/>
      <c r="Q43" s="204"/>
      <c r="R43" s="211"/>
      <c r="S43" s="200"/>
      <c r="T43" s="207"/>
      <c r="U43" s="207"/>
      <c r="V43" s="208"/>
      <c r="W43" s="207"/>
      <c r="X43" s="207"/>
      <c r="Y43" s="207"/>
      <c r="Z43" s="218"/>
      <c r="AA43" s="212"/>
      <c r="AB43" s="208"/>
      <c r="AC43" s="212"/>
      <c r="AD43" s="208"/>
      <c r="AE43" s="213"/>
      <c r="AF43" s="207"/>
      <c r="AG43" s="91" t="s">
        <v>171</v>
      </c>
      <c r="AH43" s="91" t="s">
        <v>286</v>
      </c>
      <c r="AI43" s="80">
        <v>44200</v>
      </c>
      <c r="AJ43" s="79"/>
      <c r="AK43" s="36"/>
      <c r="AL43" s="81" t="s">
        <v>161</v>
      </c>
    </row>
    <row r="44" spans="1:38" ht="71.25" x14ac:dyDescent="0.25">
      <c r="A44" s="217"/>
      <c r="B44" s="120"/>
      <c r="C44" s="199"/>
      <c r="D44" s="200"/>
      <c r="E44" s="200"/>
      <c r="F44" s="200"/>
      <c r="G44" s="200"/>
      <c r="H44" s="200"/>
      <c r="I44" s="204"/>
      <c r="J44" s="205"/>
      <c r="K44" s="206"/>
      <c r="L44" s="206"/>
      <c r="M44" s="206"/>
      <c r="N44" s="205"/>
      <c r="O44" s="206"/>
      <c r="P44" s="210"/>
      <c r="Q44" s="204"/>
      <c r="R44" s="211"/>
      <c r="S44" s="200"/>
      <c r="T44" s="207"/>
      <c r="U44" s="207"/>
      <c r="V44" s="208"/>
      <c r="W44" s="207"/>
      <c r="X44" s="207"/>
      <c r="Y44" s="207"/>
      <c r="Z44" s="218"/>
      <c r="AA44" s="212"/>
      <c r="AB44" s="208"/>
      <c r="AC44" s="212"/>
      <c r="AD44" s="208"/>
      <c r="AE44" s="213"/>
      <c r="AF44" s="207"/>
      <c r="AG44" s="72" t="s">
        <v>287</v>
      </c>
      <c r="AH44" s="91" t="s">
        <v>285</v>
      </c>
      <c r="AI44" s="80">
        <v>44200</v>
      </c>
      <c r="AJ44" s="79"/>
      <c r="AK44" s="36"/>
      <c r="AL44" s="81" t="s">
        <v>161</v>
      </c>
    </row>
    <row r="45" spans="1:38" ht="114" x14ac:dyDescent="0.25">
      <c r="A45" s="217"/>
      <c r="B45" s="120"/>
      <c r="C45" s="199"/>
      <c r="D45" s="200"/>
      <c r="E45" s="200"/>
      <c r="F45" s="200"/>
      <c r="G45" s="200"/>
      <c r="H45" s="200"/>
      <c r="I45" s="204"/>
      <c r="J45" s="205"/>
      <c r="K45" s="206"/>
      <c r="L45" s="206"/>
      <c r="M45" s="206"/>
      <c r="N45" s="205"/>
      <c r="O45" s="206"/>
      <c r="P45" s="210"/>
      <c r="Q45" s="204"/>
      <c r="R45" s="211"/>
      <c r="S45" s="200"/>
      <c r="T45" s="207"/>
      <c r="U45" s="207"/>
      <c r="V45" s="208"/>
      <c r="W45" s="207"/>
      <c r="X45" s="207"/>
      <c r="Y45" s="207"/>
      <c r="Z45" s="218"/>
      <c r="AA45" s="212"/>
      <c r="AB45" s="208"/>
      <c r="AC45" s="212"/>
      <c r="AD45" s="208"/>
      <c r="AE45" s="213"/>
      <c r="AF45" s="207"/>
      <c r="AG45" s="108" t="s">
        <v>172</v>
      </c>
      <c r="AH45" s="91" t="s">
        <v>288</v>
      </c>
      <c r="AI45" s="80">
        <v>44200</v>
      </c>
      <c r="AJ45" s="79"/>
      <c r="AK45" s="36"/>
      <c r="AL45" s="81" t="s">
        <v>161</v>
      </c>
    </row>
    <row r="46" spans="1:38" ht="213.75" x14ac:dyDescent="0.25">
      <c r="A46" s="217" t="s">
        <v>322</v>
      </c>
      <c r="B46" s="91">
        <v>25</v>
      </c>
      <c r="C46" s="97">
        <v>37</v>
      </c>
      <c r="D46" s="98" t="s">
        <v>42</v>
      </c>
      <c r="E46" s="96" t="s">
        <v>173</v>
      </c>
      <c r="F46" s="96" t="s">
        <v>174</v>
      </c>
      <c r="G46" s="118" t="s">
        <v>333</v>
      </c>
      <c r="H46" s="96" t="s">
        <v>55</v>
      </c>
      <c r="I46" s="101">
        <v>365</v>
      </c>
      <c r="J46" s="102" t="str">
        <f>IF(I46&lt;=0,"",IF(I46&lt;=2,"Muy Baja",IF(I46&lt;=24,"Baja",IF(I46&lt;=500,"Media",IF(I46&lt;=5000,"Alta","Muy Alta")))))</f>
        <v>Media</v>
      </c>
      <c r="K46" s="103">
        <f>IF(J46="","",IF(J46="Muy Baja",0.2,IF(J46="Baja",0.4,IF(J46="Media",0.6,IF(J46="Alta",0.8,IF(J46="Muy Alta",1,))))))</f>
        <v>0.6</v>
      </c>
      <c r="L46" s="104" t="s">
        <v>95</v>
      </c>
      <c r="M46" s="103" t="str">
        <f>IF(NOT(ISERROR(MATCH(L46,'[12]TABLA IMPACTO'!$B$221:$B$223,0))),'[12]TABLA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102" t="str">
        <f>IF(OR(M46='[12]TABLA IMPACTO'!$C$11,M46='[12]TABLA IMPACTO'!$D$11),"Leve",IF(OR(M46='[12]TABLA IMPACTO'!$C$12,M46='[12]TABLA IMPACTO'!$D$12),"Menor",IF(OR(M46='[12]TABLA IMPACTO'!$C$13,M46='[12]TABLA IMPACTO'!$D$13),"Moderado",IF(OR(M46='[12]TABLA IMPACTO'!$C$14,M46='[12]TABLA IMPACTO'!$D$14),"Mayor",IF(OR(M46='[12]TABLA IMPACTO'!$C$15,M46='[12]TABLA IMPACTO'!$D$15),"Catastrófico","")))))</f>
        <v>Menor</v>
      </c>
      <c r="O46" s="103">
        <f>IF(N46="","",IF(N46="Leve",0.2,IF(N46="Menor",0.4,IF(N46="Moderado",0.6,IF(N46="Mayor",0.8,IF(N46="Catastrófico",1,))))))</f>
        <v>0.4</v>
      </c>
      <c r="P46" s="82" t="str">
        <f>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Moderado</v>
      </c>
      <c r="Q46" s="22">
        <v>1</v>
      </c>
      <c r="R46" s="32" t="s">
        <v>175</v>
      </c>
      <c r="S46" s="24" t="str">
        <f>IF(OR(T46="Preventivo",T46="Detectivo"),"Probabilidad",IF(T46="Correctivo","Impacto",""))</f>
        <v>Probabilidad</v>
      </c>
      <c r="T46" s="25" t="s">
        <v>45</v>
      </c>
      <c r="U46" s="25" t="s">
        <v>115</v>
      </c>
      <c r="V46" s="26" t="str">
        <f>IF(AND(T46="Preventivo",U46="Automático"),"50%",IF(AND(T46="Preventivo",U46="Manual"),"40%",IF(AND(T46="Detectivo",U46="Automático"),"40%",IF(AND(T46="Detectivo",U46="Manual"),"30%",IF(AND(T46="Correctivo",U46="Automático"),"35%",IF(AND(T46="Correctivo",U46="Manual"),"25%",""))))))</f>
        <v>50%</v>
      </c>
      <c r="W46" s="25" t="s">
        <v>58</v>
      </c>
      <c r="X46" s="25" t="s">
        <v>59</v>
      </c>
      <c r="Y46" s="25" t="s">
        <v>60</v>
      </c>
      <c r="Z46" s="27">
        <f>IFERROR(IF(S46="Probabilidad",(K46-(+K46*V46)),IF(S46="Impacto",K46,"")),"")</f>
        <v>0.3</v>
      </c>
      <c r="AA46" s="28" t="str">
        <f>IFERROR(IF(Z46="","",IF(Z46&lt;=0.2,"Muy Baja",IF(Z46&lt;=0.4,"Baja",IF(Z46&lt;=0.6,"Media",IF(Z46&lt;=0.8,"Alta","Muy Alta"))))),"")</f>
        <v>Baja</v>
      </c>
      <c r="AB46" s="26">
        <f>+Z46</f>
        <v>0.3</v>
      </c>
      <c r="AC46" s="28" t="str">
        <f>IFERROR(IF(AD46="","",IF(AD46&lt;=0.2,"Leve",IF(AD46&lt;=0.4,"Menor",IF(AD46&lt;=0.6,"Moderado",IF(AD46&lt;=0.8,"Mayor","Catastrófico"))))),"")</f>
        <v>Menor</v>
      </c>
      <c r="AD46" s="26">
        <f>IFERROR(IF(S46="Impacto",(O46-(+O46*V46)),IF(S46="Probabilidad",O46,"")),"")</f>
        <v>0.4</v>
      </c>
      <c r="AE46" s="29" t="str">
        <f>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25" t="s">
        <v>70</v>
      </c>
      <c r="AG46" s="98" t="s">
        <v>176</v>
      </c>
      <c r="AH46" s="98" t="s">
        <v>177</v>
      </c>
      <c r="AI46" s="20">
        <v>44197</v>
      </c>
      <c r="AJ46" s="21"/>
      <c r="AK46" s="98"/>
      <c r="AL46" s="100" t="s">
        <v>65</v>
      </c>
    </row>
    <row r="47" spans="1:38" ht="270.75" x14ac:dyDescent="0.25">
      <c r="A47" s="217"/>
      <c r="B47" s="91">
        <v>26</v>
      </c>
      <c r="C47" s="97">
        <v>38</v>
      </c>
      <c r="D47" s="98" t="s">
        <v>72</v>
      </c>
      <c r="E47" s="98" t="s">
        <v>178</v>
      </c>
      <c r="F47" s="98" t="s">
        <v>179</v>
      </c>
      <c r="G47" s="114" t="s">
        <v>334</v>
      </c>
      <c r="H47" s="98" t="s">
        <v>55</v>
      </c>
      <c r="I47" s="100">
        <v>365</v>
      </c>
      <c r="J47" s="94" t="str">
        <f>IF(I47&lt;=0,"",IF(I47&lt;=2,"Muy Baja",IF(I47&lt;=24,"Baja",IF(I47&lt;=500,"Media",IF(I47&lt;=5000,"Alta","Muy Alta")))))</f>
        <v>Media</v>
      </c>
      <c r="K47" s="93">
        <f>IF(J47="","",IF(J47="Muy Baja",0.2,IF(J47="Baja",0.4,IF(J47="Media",0.6,IF(J47="Alta",0.8,IF(J47="Muy Alta",1,))))))</f>
        <v>0.6</v>
      </c>
      <c r="L47" s="92" t="s">
        <v>137</v>
      </c>
      <c r="M47" s="93" t="str">
        <f>IF(NOT(ISERROR(MATCH(L47,'[12]TABLA IMPACTO'!$B$221:$B$223,0))),'[12]TABLA IMPACTO'!$F$223&amp;"Por favor no seleccionar los criterios de impacto(Afectación Económica o presupuestal y Pérdida Reputacional)",L47)</f>
        <v xml:space="preserve">     El riesgo afecta la imagen de la entidad con algunos usuarios de relevancia frente al logro de los objetivos</v>
      </c>
      <c r="N47" s="94" t="str">
        <f>IF(OR(M47='[12]TABLA IMPACTO'!$C$11,M47='[12]TABLA IMPACTO'!$D$11),"Leve",IF(OR(M47='[12]TABLA IMPACTO'!$C$12,M47='[12]TABLA IMPACTO'!$D$12),"Menor",IF(OR(M47='[12]TABLA IMPACTO'!$C$13,M47='[12]TABLA IMPACTO'!$D$13),"Moderado",IF(OR(M47='[12]TABLA IMPACTO'!$C$14,M47='[12]TABLA IMPACTO'!$D$14),"Mayor",IF(OR(M47='[12]TABLA IMPACTO'!$C$15,M47='[12]TABLA IMPACTO'!$D$15),"Catastrófico","")))))</f>
        <v>Moderado</v>
      </c>
      <c r="O47" s="93">
        <f>IF(N47="","",IF(N47="Leve",0.2,IF(N47="Menor",0.4,IF(N47="Moderado",0.6,IF(N47="Mayor",0.8,IF(N47="Catastrófico",1,))))))</f>
        <v>0.6</v>
      </c>
      <c r="P47" s="109"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Moderado</v>
      </c>
      <c r="Q47" s="22">
        <v>1</v>
      </c>
      <c r="R47" s="32" t="s">
        <v>180</v>
      </c>
      <c r="S47" s="31" t="str">
        <f>IF(OR(T47="Preventivo",T47="Detectivo"),"Probabilidad",IF(T47="Correctivo","Impacto",""))</f>
        <v>Probabilidad</v>
      </c>
      <c r="T47" s="25" t="s">
        <v>45</v>
      </c>
      <c r="U47" s="25" t="s">
        <v>115</v>
      </c>
      <c r="V47" s="26" t="str">
        <f>IF(AND(T47="Preventivo",U47="Automático"),"50%",IF(AND(T47="Preventivo",U47="Manual"),"40%",IF(AND(T47="Detectivo",U47="Automático"),"40%",IF(AND(T47="Detectivo",U47="Manual"),"30%",IF(AND(T47="Correctivo",U47="Automático"),"35%",IF(AND(T47="Correctivo",U47="Manual"),"25%",""))))))</f>
        <v>50%</v>
      </c>
      <c r="W47" s="25" t="s">
        <v>58</v>
      </c>
      <c r="X47" s="25" t="s">
        <v>59</v>
      </c>
      <c r="Y47" s="25" t="s">
        <v>60</v>
      </c>
      <c r="Z47" s="27">
        <f>IFERROR(IF(S47="Probabilidad",(K47-(+K47*V47)),IF(S47="Impacto",K47,"")),"")</f>
        <v>0.3</v>
      </c>
      <c r="AA47" s="28" t="str">
        <f>IFERROR(IF(Z47="","",IF(Z47&lt;=0.2,"Muy Baja",IF(Z47&lt;=0.4,"Baja",IF(Z47&lt;=0.6,"Media",IF(Z47&lt;=0.8,"Alta","Muy Alta"))))),"")</f>
        <v>Baja</v>
      </c>
      <c r="AB47" s="26">
        <f>+Z47</f>
        <v>0.3</v>
      </c>
      <c r="AC47" s="28" t="str">
        <f>IFERROR(IF(AD47="","",IF(AD47&lt;=0.2,"Leve",IF(AD47&lt;=0.4,"Menor",IF(AD47&lt;=0.6,"Moderado",IF(AD47&lt;=0.8,"Mayor","Catastrófico"))))),"")</f>
        <v>Moderado</v>
      </c>
      <c r="AD47" s="26">
        <f>IFERROR(IF(S47="Impacto",(O47-(+O47*V47)),IF(S47="Probabilidad",O47,"")),"")</f>
        <v>0.6</v>
      </c>
      <c r="AE47" s="29" t="str">
        <f>IFERROR(IF(OR(AND(AA47="Muy Baja",AC47="Leve"),AND(AA47="Muy Baja",AC47="Menor"),AND(AA47="Baja",AC47="Leve")),"Bajo",IF(OR(AND(AA47="Muy baja",AC47="Moderado"),AND(AA47="Baja",AC47="Menor"),AND(AA47="Baja",AC47="Moderado"),AND(AA47="Media",AC47="Leve"),AND(AA47="Media",AC47="Menor"),AND(AA47="Media",AC47="Moderado"),AND(AA47="Alta",AC47="Leve"),AND(AA47="Alta",AC47="Menor")),"Moderado",IF(OR(AND(AA47="Muy Baja",AC47="Mayor"),AND(AA47="Baja",AC47="Mayor"),AND(AA47="Media",AC47="Mayor"),AND(AA47="Alta",AC47="Moderado"),AND(AA47="Alta",AC47="Mayor"),AND(AA47="Muy Alta",AC47="Leve"),AND(AA47="Muy Alta",AC47="Menor"),AND(AA47="Muy Alta",AC47="Moderado"),AND(AA47="Muy Alta",AC47="Mayor")),"Alto",IF(OR(AND(AA47="Muy Baja",AC47="Catastrófico"),AND(AA47="Baja",AC47="Catastrófico"),AND(AA47="Media",AC47="Catastrófico"),AND(AA47="Alta",AC47="Catastrófico"),AND(AA47="Muy Alta",AC47="Catastrófico")),"Extremo","")))),"")</f>
        <v>Moderado</v>
      </c>
      <c r="AF47" s="25" t="s">
        <v>70</v>
      </c>
      <c r="AG47" s="98" t="s">
        <v>181</v>
      </c>
      <c r="AH47" s="98" t="s">
        <v>289</v>
      </c>
      <c r="AI47" s="20">
        <v>44197</v>
      </c>
      <c r="AJ47" s="21"/>
      <c r="AK47" s="98"/>
      <c r="AL47" s="100" t="s">
        <v>65</v>
      </c>
    </row>
    <row r="48" spans="1:38" ht="285" x14ac:dyDescent="0.25">
      <c r="A48" s="217"/>
      <c r="B48" s="91">
        <v>27</v>
      </c>
      <c r="C48" s="97">
        <v>40</v>
      </c>
      <c r="D48" s="98" t="s">
        <v>42</v>
      </c>
      <c r="E48" s="98" t="s">
        <v>182</v>
      </c>
      <c r="F48" s="98" t="s">
        <v>183</v>
      </c>
      <c r="G48" s="61" t="s">
        <v>184</v>
      </c>
      <c r="H48" s="98" t="s">
        <v>43</v>
      </c>
      <c r="I48" s="100" t="s">
        <v>185</v>
      </c>
      <c r="J48" s="94" t="str">
        <f>IF(I48&lt;=0,"",IF(I48&lt;=2,"Muy Baja",IF(I48&lt;=24,"Baja",IF(I48&lt;=500,"Media",IF(I48&lt;=5000,"Alta","Muy Alta")))))</f>
        <v>Muy Alta</v>
      </c>
      <c r="K48" s="93">
        <v>1</v>
      </c>
      <c r="L48" s="92" t="s">
        <v>81</v>
      </c>
      <c r="M48" s="93" t="str">
        <f>IF(NOT(ISERROR(MATCH(L48,'[13]TABLA IMPACTO'!$B$221:$B$223,0))),'[13]TABLA IMPACTO'!$F$223&amp;"Por favor no seleccionar los criterios de impacto(Afectación Económica o presupuestal y Pérdida Reputacional)",L48)</f>
        <v xml:space="preserve">     Entre 10 y 50 SMLMV </v>
      </c>
      <c r="N48" s="94" t="str">
        <f>IF(OR(M48='[13]TABLA IMPACTO'!$C$11,M48='[13]TABLA IMPACTO'!$D$11),"Leve",IF(OR(M48='[13]TABLA IMPACTO'!$C$12,M48='[13]TABLA IMPACTO'!$D$12),"Menor",IF(OR(M48='[13]TABLA IMPACTO'!$C$13,M48='[13]TABLA IMPACTO'!$D$13),"Moderado",IF(OR(M48='[13]TABLA IMPACTO'!$C$14,M48='[13]TABLA IMPACTO'!$D$14),"Mayor",IF(OR(M48='[13]TABLA IMPACTO'!$C$15,M48='[13]TABLA IMPACTO'!$D$15),"Catastrófico","")))))</f>
        <v>Menor</v>
      </c>
      <c r="O48" s="93">
        <f>IF(N48="","",IF(N48="Leve",0.2,IF(N48="Menor",0.4,IF(N48="Moderado",0.6,IF(N48="Mayor",0.8,IF(N48="Catastrófico",1,))))))</f>
        <v>0.4</v>
      </c>
      <c r="P48" s="95" t="str">
        <f>IF(OR(AND(J48="Muy Baja",N48="Leve"),AND(J48="Muy Baja",N48="Menor"),AND(J48="Baja",N48="Leve")),"Bajo",IF(OR(AND(J48="Muy baja",N48="Moderado"),AND(J48="Baja",N48="Menor"),AND(J48="Baja",N48="Moderado"),AND(J48="Media",N48="Leve"),AND(J48="Media",N48="Menor"),AND(J48="Media",N48="Moderado"),AND(J48="Alta",N48="Leve"),AND(J48="Alta",N48="Menor")),"Moderado",IF(OR(AND(J48="Muy Baja",N48="Mayor"),AND(J48="Baja",N48="Mayor"),AND(J48="Media",N48="Mayor"),AND(J48="Alta",N48="Moderado"),AND(J48="Alta",N48="Mayor"),AND(J48="Muy Alta",N48="Leve"),AND(J48="Muy Alta",N48="Menor"),AND(J48="Muy Alta",N48="Moderado"),AND(J48="Muy Alta",N48="Mayor")),"Alto",IF(OR(AND(J48="Muy Baja",N48="Catastrófico"),AND(J48="Baja",N48="Catastrófico"),AND(J48="Media",N48="Catastrófico"),AND(J48="Alta",N48="Catastrófico"),AND(J48="Muy Alta",N48="Catastrófico")),"Extremo",""))))</f>
        <v>Alto</v>
      </c>
      <c r="Q48" s="22">
        <v>1</v>
      </c>
      <c r="R48" s="32" t="s">
        <v>290</v>
      </c>
      <c r="S48" s="31" t="str">
        <f>IF(OR(T48="Preventivo",T48="Detectivo"),"Probabilidad",IF(T48="Correctivo","Impacto",""))</f>
        <v>Probabilidad</v>
      </c>
      <c r="T48" s="25" t="s">
        <v>45</v>
      </c>
      <c r="U48" s="25" t="s">
        <v>46</v>
      </c>
      <c r="V48" s="26" t="str">
        <f>IF(AND(T48="Preventivo",U48="Automático"),"50%",IF(AND(T48="Preventivo",U48="Manual"),"40%",IF(AND(T48="Detectivo",U48="Automático"),"40%",IF(AND(T48="Detectivo",U48="Manual"),"30%",IF(AND(T48="Correctivo",U48="Automático"),"35%",IF(AND(T48="Correctivo",U48="Manual"),"25%",""))))))</f>
        <v>40%</v>
      </c>
      <c r="W48" s="25" t="s">
        <v>58</v>
      </c>
      <c r="X48" s="25" t="s">
        <v>59</v>
      </c>
      <c r="Y48" s="25" t="s">
        <v>60</v>
      </c>
      <c r="Z48" s="27">
        <f>IFERROR(IF(S48="Probabilidad",(K48-(+K48*V48)),IF(S48="Impacto",K48,"")),"")</f>
        <v>0.6</v>
      </c>
      <c r="AA48" s="28" t="str">
        <f>IFERROR(IF(Z48="","",IF(Z48&lt;=0.2,"Muy Baja",IF(Z48&lt;=0.4,"Baja",IF(Z48&lt;=0.6,"Media",IF(Z48&lt;=0.8,"Alta","Muy Alta"))))),"")</f>
        <v>Media</v>
      </c>
      <c r="AB48" s="26">
        <f>+Z48</f>
        <v>0.6</v>
      </c>
      <c r="AC48" s="28" t="str">
        <f>IFERROR(IF(AD48="","",IF(AD48&lt;=0.2,"Leve",IF(AD48&lt;=0.4,"Menor",IF(AD48&lt;=0.6,"Moderado",IF(AD48&lt;=0.8,"Mayor","Catastrófico"))))),"")</f>
        <v>Menor</v>
      </c>
      <c r="AD48" s="26">
        <f>IFERROR(IF(S48="Impacto",(O48-(+O48*V48)),IF(S48="Probabilidad",O48,"")),"")</f>
        <v>0.4</v>
      </c>
      <c r="AE48" s="29" t="str">
        <f>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Moderado</v>
      </c>
      <c r="AF48" s="25" t="s">
        <v>70</v>
      </c>
      <c r="AG48" s="98" t="s">
        <v>186</v>
      </c>
      <c r="AH48" s="98" t="s">
        <v>187</v>
      </c>
      <c r="AI48" s="20">
        <v>44197</v>
      </c>
      <c r="AJ48" s="21"/>
      <c r="AK48" s="98"/>
      <c r="AL48" s="100" t="s">
        <v>65</v>
      </c>
    </row>
    <row r="49" spans="1:38" ht="209.25" customHeight="1" x14ac:dyDescent="0.25">
      <c r="A49" s="217" t="s">
        <v>323</v>
      </c>
      <c r="B49" s="91">
        <v>28</v>
      </c>
      <c r="C49" s="97">
        <v>41</v>
      </c>
      <c r="D49" s="34" t="s">
        <v>72</v>
      </c>
      <c r="E49" s="34" t="s">
        <v>291</v>
      </c>
      <c r="F49" s="119" t="s">
        <v>336</v>
      </c>
      <c r="G49" s="115" t="s">
        <v>335</v>
      </c>
      <c r="H49" s="98" t="s">
        <v>43</v>
      </c>
      <c r="I49" s="100">
        <f>2*365</f>
        <v>730</v>
      </c>
      <c r="J49" s="94" t="s">
        <v>188</v>
      </c>
      <c r="K49" s="93">
        <v>0.8</v>
      </c>
      <c r="L49" s="92" t="s">
        <v>73</v>
      </c>
      <c r="M49" s="93" t="s">
        <v>73</v>
      </c>
      <c r="N49" s="94" t="s">
        <v>168</v>
      </c>
      <c r="O49" s="93">
        <v>0.2</v>
      </c>
      <c r="P49" s="95" t="s">
        <v>123</v>
      </c>
      <c r="Q49" s="22">
        <v>1</v>
      </c>
      <c r="R49" s="32" t="s">
        <v>292</v>
      </c>
      <c r="S49" s="24" t="s">
        <v>78</v>
      </c>
      <c r="T49" s="25" t="s">
        <v>45</v>
      </c>
      <c r="U49" s="25" t="s">
        <v>46</v>
      </c>
      <c r="V49" s="26" t="s">
        <v>120</v>
      </c>
      <c r="W49" s="25" t="s">
        <v>58</v>
      </c>
      <c r="X49" s="25" t="s">
        <v>59</v>
      </c>
      <c r="Y49" s="25" t="s">
        <v>60</v>
      </c>
      <c r="Z49" s="27">
        <f>IFERROR(IF(S49="Probabilidad",(K49-(+K49*V49)),IF(S49="Impacto",K49,"")),"")</f>
        <v>0.48</v>
      </c>
      <c r="AA49" s="28" t="s">
        <v>121</v>
      </c>
      <c r="AB49" s="26">
        <v>0.48</v>
      </c>
      <c r="AC49" s="28" t="s">
        <v>168</v>
      </c>
      <c r="AD49" s="26">
        <v>0.2</v>
      </c>
      <c r="AE49" s="29" t="s">
        <v>123</v>
      </c>
      <c r="AF49" s="25" t="s">
        <v>70</v>
      </c>
      <c r="AG49" s="83" t="s">
        <v>293</v>
      </c>
      <c r="AH49" s="98" t="s">
        <v>189</v>
      </c>
      <c r="AI49" s="20">
        <v>44197</v>
      </c>
      <c r="AJ49" s="21"/>
      <c r="AK49" s="44"/>
      <c r="AL49" s="100" t="s">
        <v>65</v>
      </c>
    </row>
    <row r="50" spans="1:38" ht="128.25" x14ac:dyDescent="0.25">
      <c r="A50" s="217"/>
      <c r="B50" s="91">
        <v>29</v>
      </c>
      <c r="C50" s="36">
        <v>42</v>
      </c>
      <c r="D50" s="34" t="s">
        <v>42</v>
      </c>
      <c r="E50" s="34" t="s">
        <v>294</v>
      </c>
      <c r="F50" s="34" t="s">
        <v>295</v>
      </c>
      <c r="G50" s="35" t="s">
        <v>296</v>
      </c>
      <c r="H50" s="34" t="s">
        <v>43</v>
      </c>
      <c r="I50" s="100">
        <v>12</v>
      </c>
      <c r="J50" s="94" t="s">
        <v>133</v>
      </c>
      <c r="K50" s="93">
        <v>0.4</v>
      </c>
      <c r="L50" s="92" t="s">
        <v>44</v>
      </c>
      <c r="M50" s="93" t="s">
        <v>44</v>
      </c>
      <c r="N50" s="94" t="s">
        <v>168</v>
      </c>
      <c r="O50" s="93">
        <v>0.2</v>
      </c>
      <c r="P50" s="95" t="s">
        <v>169</v>
      </c>
      <c r="Q50" s="22">
        <v>1</v>
      </c>
      <c r="R50" s="32" t="s">
        <v>297</v>
      </c>
      <c r="S50" s="24" t="s">
        <v>78</v>
      </c>
      <c r="T50" s="25" t="s">
        <v>45</v>
      </c>
      <c r="U50" s="25" t="s">
        <v>46</v>
      </c>
      <c r="V50" s="26" t="s">
        <v>120</v>
      </c>
      <c r="W50" s="25" t="s">
        <v>58</v>
      </c>
      <c r="X50" s="25" t="s">
        <v>59</v>
      </c>
      <c r="Y50" s="25" t="s">
        <v>60</v>
      </c>
      <c r="Z50" s="27">
        <f>IFERROR(IF(S50="Probabilidad",(K50-(+K50*V50)),IF(S50="Impacto",K50,"")),"")</f>
        <v>0.24</v>
      </c>
      <c r="AA50" s="28" t="s">
        <v>133</v>
      </c>
      <c r="AB50" s="26">
        <v>0.24</v>
      </c>
      <c r="AC50" s="28" t="s">
        <v>168</v>
      </c>
      <c r="AD50" s="26">
        <v>0.2</v>
      </c>
      <c r="AE50" s="29" t="s">
        <v>169</v>
      </c>
      <c r="AF50" s="25" t="s">
        <v>70</v>
      </c>
      <c r="AG50" s="84" t="s">
        <v>298</v>
      </c>
      <c r="AH50" s="21" t="s">
        <v>189</v>
      </c>
      <c r="AI50" s="20">
        <v>44197</v>
      </c>
      <c r="AJ50" s="21"/>
      <c r="AK50" s="44"/>
      <c r="AL50" s="100" t="s">
        <v>65</v>
      </c>
    </row>
    <row r="51" spans="1:38" ht="99.75" x14ac:dyDescent="0.25">
      <c r="A51" s="217"/>
      <c r="B51" s="91">
        <v>30</v>
      </c>
      <c r="C51" s="97">
        <v>43</v>
      </c>
      <c r="D51" s="34" t="s">
        <v>42</v>
      </c>
      <c r="E51" s="34" t="s">
        <v>299</v>
      </c>
      <c r="F51" s="34" t="s">
        <v>300</v>
      </c>
      <c r="G51" s="35" t="s">
        <v>301</v>
      </c>
      <c r="H51" s="34" t="s">
        <v>43</v>
      </c>
      <c r="I51" s="100">
        <v>365</v>
      </c>
      <c r="J51" s="94" t="s">
        <v>121</v>
      </c>
      <c r="K51" s="93">
        <v>0.6</v>
      </c>
      <c r="L51" s="92" t="s">
        <v>302</v>
      </c>
      <c r="M51" s="93"/>
      <c r="N51" s="94" t="s">
        <v>168</v>
      </c>
      <c r="O51" s="93">
        <v>0.2</v>
      </c>
      <c r="P51" s="95" t="s">
        <v>169</v>
      </c>
      <c r="Q51" s="22">
        <v>1</v>
      </c>
      <c r="R51" s="32" t="s">
        <v>303</v>
      </c>
      <c r="S51" s="24" t="s">
        <v>78</v>
      </c>
      <c r="T51" s="25" t="s">
        <v>45</v>
      </c>
      <c r="U51" s="25" t="s">
        <v>46</v>
      </c>
      <c r="V51" s="26">
        <v>0.4</v>
      </c>
      <c r="W51" s="25" t="s">
        <v>58</v>
      </c>
      <c r="X51" s="25" t="s">
        <v>59</v>
      </c>
      <c r="Y51" s="25" t="s">
        <v>60</v>
      </c>
      <c r="Z51" s="27"/>
      <c r="AA51" s="28" t="s">
        <v>133</v>
      </c>
      <c r="AB51" s="26">
        <v>0.24</v>
      </c>
      <c r="AC51" s="28" t="s">
        <v>168</v>
      </c>
      <c r="AD51" s="26">
        <v>0.2</v>
      </c>
      <c r="AE51" s="29" t="s">
        <v>169</v>
      </c>
      <c r="AF51" s="25" t="s">
        <v>70</v>
      </c>
      <c r="AG51" s="83" t="s">
        <v>304</v>
      </c>
      <c r="AH51" s="98" t="s">
        <v>189</v>
      </c>
      <c r="AI51" s="20">
        <v>44531</v>
      </c>
      <c r="AJ51" s="21"/>
      <c r="AK51" s="98"/>
      <c r="AL51" s="100" t="s">
        <v>65</v>
      </c>
    </row>
    <row r="52" spans="1:38" ht="171" x14ac:dyDescent="0.25">
      <c r="A52" s="217" t="s">
        <v>324</v>
      </c>
      <c r="B52" s="91">
        <v>31</v>
      </c>
      <c r="C52" s="97">
        <v>45</v>
      </c>
      <c r="D52" s="98" t="s">
        <v>51</v>
      </c>
      <c r="E52" s="98" t="s">
        <v>190</v>
      </c>
      <c r="F52" s="98" t="s">
        <v>191</v>
      </c>
      <c r="G52" s="114" t="s">
        <v>337</v>
      </c>
      <c r="H52" s="98" t="s">
        <v>43</v>
      </c>
      <c r="I52" s="100">
        <v>1</v>
      </c>
      <c r="J52" s="94" t="str">
        <f t="shared" ref="J52:J58" si="26">IF(I52&lt;=0,"",IF(I52&lt;=2,"Muy Baja",IF(I52&lt;=24,"Baja",IF(I52&lt;=500,"Media",IF(I52&lt;=5000,"Alta","Muy Alta")))))</f>
        <v>Muy Baja</v>
      </c>
      <c r="K52" s="93">
        <f t="shared" ref="K52:K58" si="27">IF(J52="","",IF(J52="Muy Baja",0.2,IF(J52="Baja",0.4,IF(J52="Media",0.6,IF(J52="Alta",0.8,IF(J52="Muy Alta",1,))))))</f>
        <v>0.2</v>
      </c>
      <c r="L52" s="92" t="s">
        <v>44</v>
      </c>
      <c r="M52" s="93" t="str">
        <f>IF(NOT(ISERROR(MATCH(L52,'[14]TABLA IMPACTO'!$B$221:$B$223,0))),'[14]TABLA IMPACTO'!$F$223&amp;"Por favor no seleccionar los criterios de impacto(Afectación Económica o presupuestal y Pérdida Reputacional)",L52)</f>
        <v xml:space="preserve">     Afectación menor a 10 SMLMV .</v>
      </c>
      <c r="N52" s="94" t="str">
        <f>IF(OR(M52='[14]TABLA IMPACTO'!$C$11,M52='[14]TABLA IMPACTO'!$D$11),"Leve",IF(OR(M52='[14]TABLA IMPACTO'!$C$12,M52='[14]TABLA IMPACTO'!$D$12),"Menor",IF(OR(M52='[14]TABLA IMPACTO'!$C$13,M52='[14]TABLA IMPACTO'!$D$13),"Moderado",IF(OR(M52='[14]TABLA IMPACTO'!$C$14,M52='[14]TABLA IMPACTO'!$D$14),"Mayor",IF(OR(M52='[14]TABLA IMPACTO'!$C$15,M52='[14]TABLA IMPACTO'!$D$15),"Catastrófico","")))))</f>
        <v>Leve</v>
      </c>
      <c r="O52" s="93">
        <f t="shared" ref="O52:O58" si="28">IF(N52="","",IF(N52="Leve",0.2,IF(N52="Menor",0.4,IF(N52="Moderado",0.6,IF(N52="Mayor",0.8,IF(N52="Catastrófico",1,))))))</f>
        <v>0.2</v>
      </c>
      <c r="P52" s="95" t="str">
        <f t="shared" ref="P52:P58" si="29">IF(OR(AND(J52="Muy Baja",N52="Leve"),AND(J52="Muy Baja",N52="Menor"),AND(J52="Baja",N52="Leve")),"Bajo",IF(OR(AND(J52="Muy baja",N52="Moderado"),AND(J52="Baja",N52="Menor"),AND(J52="Baja",N52="Moderado"),AND(J52="Media",N52="Leve"),AND(J52="Media",N52="Menor"),AND(J52="Media",N52="Moderado"),AND(J52="Alta",N52="Leve"),AND(J52="Alta",N52="Menor")),"Moderado",IF(OR(AND(J52="Muy Baja",N52="Mayor"),AND(J52="Baja",N52="Mayor"),AND(J52="Media",N52="Mayor"),AND(J52="Alta",N52="Moderado"),AND(J52="Alta",N52="Mayor"),AND(J52="Muy Alta",N52="Leve"),AND(J52="Muy Alta",N52="Menor"),AND(J52="Muy Alta",N52="Moderado"),AND(J52="Muy Alta",N52="Mayor")),"Alto",IF(OR(AND(J52="Muy Baja",N52="Catastrófico"),AND(J52="Baja",N52="Catastrófico"),AND(J52="Media",N52="Catastrófico"),AND(J52="Alta",N52="Catastrófico"),AND(J52="Muy Alta",N52="Catastrófico")),"Extremo",""))))</f>
        <v>Bajo</v>
      </c>
      <c r="Q52" s="22">
        <v>1</v>
      </c>
      <c r="R52" s="32" t="s">
        <v>192</v>
      </c>
      <c r="S52" s="31" t="str">
        <f t="shared" ref="S52:S58" si="30">IF(OR(T52="Preventivo",T52="Detectivo"),"Probabilidad",IF(T52="Correctivo","Impacto",""))</f>
        <v>Probabilidad</v>
      </c>
      <c r="T52" s="25" t="s">
        <v>45</v>
      </c>
      <c r="U52" s="25" t="s">
        <v>46</v>
      </c>
      <c r="V52" s="26" t="str">
        <f t="shared" ref="V52:V58" si="31">IF(AND(T52="Preventivo",U52="Automático"),"50%",IF(AND(T52="Preventivo",U52="Manual"),"40%",IF(AND(T52="Detectivo",U52="Automático"),"40%",IF(AND(T52="Detectivo",U52="Manual"),"30%",IF(AND(T52="Correctivo",U52="Automático"),"35%",IF(AND(T52="Correctivo",U52="Manual"),"25%",""))))))</f>
        <v>40%</v>
      </c>
      <c r="W52" s="25" t="s">
        <v>58</v>
      </c>
      <c r="X52" s="25" t="s">
        <v>59</v>
      </c>
      <c r="Y52" s="25" t="s">
        <v>60</v>
      </c>
      <c r="Z52" s="27">
        <f t="shared" ref="Z52:Z58" si="32">IFERROR(IF(S52="Probabilidad",(K52-(+K52*V52)),IF(S52="Impacto",K52,"")),"")</f>
        <v>0.12</v>
      </c>
      <c r="AA52" s="28" t="str">
        <f t="shared" ref="AA52:AA58" si="33">IFERROR(IF(Z52="","",IF(Z52&lt;=0.2,"Muy Baja",IF(Z52&lt;=0.4,"Baja",IF(Z52&lt;=0.6,"Media",IF(Z52&lt;=0.8,"Alta","Muy Alta"))))),"")</f>
        <v>Muy Baja</v>
      </c>
      <c r="AB52" s="26">
        <f t="shared" ref="AB52:AB58" si="34">+Z52</f>
        <v>0.12</v>
      </c>
      <c r="AC52" s="28" t="str">
        <f t="shared" ref="AC52:AC58" si="35">IFERROR(IF(AD52="","",IF(AD52&lt;=0.2,"Leve",IF(AD52&lt;=0.4,"Menor",IF(AD52&lt;=0.6,"Moderado",IF(AD52&lt;=0.8,"Mayor","Catastrófico"))))),"")</f>
        <v>Leve</v>
      </c>
      <c r="AD52" s="26">
        <f t="shared" ref="AD52:AD58" si="36">IFERROR(IF(S52="Impacto",(O52-(+O52*V52)),IF(S52="Probabilidad",O52,"")),"")</f>
        <v>0.2</v>
      </c>
      <c r="AE52" s="29" t="str">
        <f t="shared" ref="AE52:AE58" si="37">IFERROR(IF(OR(AND(AA52="Muy Baja",AC52="Leve"),AND(AA52="Muy Baja",AC52="Menor"),AND(AA52="Baja",AC52="Leve")),"Bajo",IF(OR(AND(AA52="Muy baja",AC52="Moderado"),AND(AA52="Baja",AC52="Menor"),AND(AA52="Baja",AC52="Moderado"),AND(AA52="Media",AC52="Leve"),AND(AA52="Media",AC52="Menor"),AND(AA52="Media",AC52="Moderado"),AND(AA52="Alta",AC52="Leve"),AND(AA52="Alta",AC52="Menor")),"Moderado",IF(OR(AND(AA52="Muy Baja",AC52="Mayor"),AND(AA52="Baja",AC52="Mayor"),AND(AA52="Media",AC52="Mayor"),AND(AA52="Alta",AC52="Moderado"),AND(AA52="Alta",AC52="Mayor"),AND(AA52="Muy Alta",AC52="Leve"),AND(AA52="Muy Alta",AC52="Menor"),AND(AA52="Muy Alta",AC52="Moderado"),AND(AA52="Muy Alta",AC52="Mayor")),"Alto",IF(OR(AND(AA52="Muy Baja",AC52="Catastrófico"),AND(AA52="Baja",AC52="Catastrófico"),AND(AA52="Media",AC52="Catastrófico"),AND(AA52="Alta",AC52="Catastrófico"),AND(AA52="Muy Alta",AC52="Catastrófico")),"Extremo","")))),"")</f>
        <v>Bajo</v>
      </c>
      <c r="AF52" s="25" t="s">
        <v>70</v>
      </c>
      <c r="AG52" s="98" t="s">
        <v>305</v>
      </c>
      <c r="AH52" s="98" t="s">
        <v>306</v>
      </c>
      <c r="AI52" s="20">
        <v>44197</v>
      </c>
      <c r="AJ52" s="21"/>
      <c r="AK52" s="98"/>
      <c r="AL52" s="100" t="s">
        <v>65</v>
      </c>
    </row>
    <row r="53" spans="1:38" ht="156.75" x14ac:dyDescent="0.25">
      <c r="A53" s="217"/>
      <c r="B53" s="91">
        <v>32</v>
      </c>
      <c r="C53" s="97">
        <v>46</v>
      </c>
      <c r="D53" s="98" t="s">
        <v>72</v>
      </c>
      <c r="E53" s="98" t="s">
        <v>193</v>
      </c>
      <c r="F53" s="98" t="s">
        <v>194</v>
      </c>
      <c r="G53" s="114" t="s">
        <v>338</v>
      </c>
      <c r="H53" s="98" t="s">
        <v>55</v>
      </c>
      <c r="I53" s="100">
        <v>12</v>
      </c>
      <c r="J53" s="94" t="str">
        <f t="shared" si="26"/>
        <v>Baja</v>
      </c>
      <c r="K53" s="93">
        <f t="shared" si="27"/>
        <v>0.4</v>
      </c>
      <c r="L53" s="92" t="s">
        <v>137</v>
      </c>
      <c r="M53" s="93" t="str">
        <f>IF(NOT(ISERROR(MATCH(L53,'[14]TABLA IMPACTO'!$B$221:$B$223,0))),'[14]TABLA IMPACTO'!$F$223&amp;"Por favor no seleccionar los criterios de impacto(Afectación Económica o presupuestal y Pérdida Reputacional)",L53)</f>
        <v xml:space="preserve">     El riesgo afecta la imagen de la entidad con algunos usuarios de relevancia frente al logro de los objetivos</v>
      </c>
      <c r="N53" s="94" t="str">
        <f>IF(OR(M53='[14]TABLA IMPACTO'!$C$11,M53='[14]TABLA IMPACTO'!$D$11),"Leve",IF(OR(M53='[14]TABLA IMPACTO'!$C$12,M53='[14]TABLA IMPACTO'!$D$12),"Menor",IF(OR(M53='[14]TABLA IMPACTO'!$C$13,M53='[14]TABLA IMPACTO'!$D$13),"Moderado",IF(OR(M53='[14]TABLA IMPACTO'!$C$14,M53='[14]TABLA IMPACTO'!$D$14),"Mayor",IF(OR(M53='[14]TABLA IMPACTO'!$C$15,M53='[14]TABLA IMPACTO'!$D$15),"Catastrófico","")))))</f>
        <v>Moderado</v>
      </c>
      <c r="O53" s="93">
        <f t="shared" si="28"/>
        <v>0.6</v>
      </c>
      <c r="P53" s="95" t="str">
        <f t="shared" si="29"/>
        <v>Moderado</v>
      </c>
      <c r="Q53" s="22">
        <v>1</v>
      </c>
      <c r="R53" s="32" t="s">
        <v>195</v>
      </c>
      <c r="S53" s="31" t="str">
        <f t="shared" si="30"/>
        <v>Probabilidad</v>
      </c>
      <c r="T53" s="25" t="s">
        <v>45</v>
      </c>
      <c r="U53" s="25" t="s">
        <v>115</v>
      </c>
      <c r="V53" s="26" t="str">
        <f t="shared" si="31"/>
        <v>50%</v>
      </c>
      <c r="W53" s="25" t="s">
        <v>58</v>
      </c>
      <c r="X53" s="25" t="s">
        <v>59</v>
      </c>
      <c r="Y53" s="25" t="s">
        <v>60</v>
      </c>
      <c r="Z53" s="27">
        <f t="shared" si="32"/>
        <v>0.2</v>
      </c>
      <c r="AA53" s="28" t="str">
        <f t="shared" si="33"/>
        <v>Muy Baja</v>
      </c>
      <c r="AB53" s="26">
        <f t="shared" si="34"/>
        <v>0.2</v>
      </c>
      <c r="AC53" s="28" t="str">
        <f t="shared" si="35"/>
        <v>Moderado</v>
      </c>
      <c r="AD53" s="26">
        <f t="shared" si="36"/>
        <v>0.6</v>
      </c>
      <c r="AE53" s="29" t="str">
        <f t="shared" si="37"/>
        <v>Moderado</v>
      </c>
      <c r="AF53" s="25" t="s">
        <v>70</v>
      </c>
      <c r="AG53" s="98" t="s">
        <v>196</v>
      </c>
      <c r="AH53" s="98" t="s">
        <v>307</v>
      </c>
      <c r="AI53" s="20">
        <v>44197</v>
      </c>
      <c r="AJ53" s="21"/>
      <c r="AK53" s="98"/>
      <c r="AL53" s="100" t="s">
        <v>65</v>
      </c>
    </row>
    <row r="54" spans="1:38" ht="185.25" x14ac:dyDescent="0.25">
      <c r="A54" s="217"/>
      <c r="B54" s="91">
        <v>33</v>
      </c>
      <c r="C54" s="97">
        <v>47</v>
      </c>
      <c r="D54" s="98" t="s">
        <v>42</v>
      </c>
      <c r="E54" s="98" t="s">
        <v>197</v>
      </c>
      <c r="F54" s="98" t="s">
        <v>198</v>
      </c>
      <c r="G54" s="99" t="s">
        <v>308</v>
      </c>
      <c r="H54" s="98" t="s">
        <v>43</v>
      </c>
      <c r="I54" s="100">
        <v>43</v>
      </c>
      <c r="J54" s="94" t="str">
        <f t="shared" si="26"/>
        <v>Media</v>
      </c>
      <c r="K54" s="93">
        <f t="shared" si="27"/>
        <v>0.6</v>
      </c>
      <c r="L54" s="92" t="s">
        <v>81</v>
      </c>
      <c r="M54" s="93" t="str">
        <f>IF(NOT(ISERROR(MATCH(L54,'[14]TABLA IMPACTO'!$B$221:$B$223,0))),'[14]TABLA IMPACTO'!$F$223&amp;"Por favor no seleccionar los criterios de impacto(Afectación Económica o presupuestal y Pérdida Reputacional)",L54)</f>
        <v xml:space="preserve">     Entre 10 y 50 SMLMV </v>
      </c>
      <c r="N54" s="94" t="str">
        <f>IF(OR(M54='[14]TABLA IMPACTO'!$C$11,M54='[14]TABLA IMPACTO'!$D$11),"Leve",IF(OR(M54='[14]TABLA IMPACTO'!$C$12,M54='[14]TABLA IMPACTO'!$D$12),"Menor",IF(OR(M54='[14]TABLA IMPACTO'!$C$13,M54='[14]TABLA IMPACTO'!$D$13),"Moderado",IF(OR(M54='[14]TABLA IMPACTO'!$C$14,M54='[14]TABLA IMPACTO'!$D$14),"Mayor",IF(OR(M54='[14]TABLA IMPACTO'!$C$15,M54='[14]TABLA IMPACTO'!$D$15),"Catastrófico","")))))</f>
        <v>Menor</v>
      </c>
      <c r="O54" s="93">
        <f t="shared" si="28"/>
        <v>0.4</v>
      </c>
      <c r="P54" s="95" t="str">
        <f t="shared" si="29"/>
        <v>Moderado</v>
      </c>
      <c r="Q54" s="22">
        <v>1</v>
      </c>
      <c r="R54" s="32" t="s">
        <v>199</v>
      </c>
      <c r="S54" s="31" t="str">
        <f t="shared" si="30"/>
        <v>Probabilidad</v>
      </c>
      <c r="T54" s="25" t="s">
        <v>45</v>
      </c>
      <c r="U54" s="25" t="s">
        <v>46</v>
      </c>
      <c r="V54" s="26" t="str">
        <f t="shared" si="31"/>
        <v>40%</v>
      </c>
      <c r="W54" s="25" t="s">
        <v>58</v>
      </c>
      <c r="X54" s="25" t="s">
        <v>59</v>
      </c>
      <c r="Y54" s="25" t="s">
        <v>60</v>
      </c>
      <c r="Z54" s="27">
        <f t="shared" si="32"/>
        <v>0.36</v>
      </c>
      <c r="AA54" s="28" t="str">
        <f t="shared" si="33"/>
        <v>Baja</v>
      </c>
      <c r="AB54" s="26">
        <f t="shared" si="34"/>
        <v>0.36</v>
      </c>
      <c r="AC54" s="28" t="str">
        <f t="shared" si="35"/>
        <v>Menor</v>
      </c>
      <c r="AD54" s="26">
        <f t="shared" si="36"/>
        <v>0.4</v>
      </c>
      <c r="AE54" s="29" t="str">
        <f t="shared" si="37"/>
        <v>Moderado</v>
      </c>
      <c r="AF54" s="25" t="s">
        <v>61</v>
      </c>
      <c r="AG54" s="98"/>
      <c r="AH54" s="100"/>
      <c r="AI54" s="20"/>
      <c r="AJ54" s="21"/>
      <c r="AK54" s="98"/>
      <c r="AL54" s="100"/>
    </row>
    <row r="55" spans="1:38" ht="128.25" x14ac:dyDescent="0.25">
      <c r="A55" s="217"/>
      <c r="B55" s="91">
        <v>32</v>
      </c>
      <c r="C55" s="97">
        <v>48</v>
      </c>
      <c r="D55" s="98" t="s">
        <v>51</v>
      </c>
      <c r="E55" s="98" t="s">
        <v>200</v>
      </c>
      <c r="F55" s="98" t="s">
        <v>201</v>
      </c>
      <c r="G55" s="114" t="s">
        <v>339</v>
      </c>
      <c r="H55" s="98" t="s">
        <v>202</v>
      </c>
      <c r="I55" s="100">
        <v>6</v>
      </c>
      <c r="J55" s="94" t="str">
        <f t="shared" si="26"/>
        <v>Baja</v>
      </c>
      <c r="K55" s="93">
        <f t="shared" si="27"/>
        <v>0.4</v>
      </c>
      <c r="L55" s="92" t="s">
        <v>81</v>
      </c>
      <c r="M55" s="93" t="str">
        <f>IF(NOT(ISERROR(MATCH(L55,'[14]TABLA IMPACTO'!$B$221:$B$223,0))),'[14]TABLA IMPACTO'!$F$223&amp;"Por favor no seleccionar los criterios de impacto(Afectación Económica o presupuestal y Pérdida Reputacional)",L55)</f>
        <v xml:space="preserve">     Entre 10 y 50 SMLMV </v>
      </c>
      <c r="N55" s="94" t="str">
        <f>IF(OR(M55='[14]TABLA IMPACTO'!$C$11,M55='[14]TABLA IMPACTO'!$D$11),"Leve",IF(OR(M55='[14]TABLA IMPACTO'!$C$12,M55='[14]TABLA IMPACTO'!$D$12),"Menor",IF(OR(M55='[14]TABLA IMPACTO'!$C$13,M55='[14]TABLA IMPACTO'!$D$13),"Moderado",IF(OR(M55='[14]TABLA IMPACTO'!$C$14,M55='[14]TABLA IMPACTO'!$D$14),"Mayor",IF(OR(M55='[14]TABLA IMPACTO'!$C$15,M55='[14]TABLA IMPACTO'!$D$15),"Catastrófico","")))))</f>
        <v>Menor</v>
      </c>
      <c r="O55" s="93">
        <f t="shared" si="28"/>
        <v>0.4</v>
      </c>
      <c r="P55" s="95" t="str">
        <f t="shared" si="29"/>
        <v>Moderado</v>
      </c>
      <c r="Q55" s="22">
        <v>1</v>
      </c>
      <c r="R55" s="32" t="s">
        <v>203</v>
      </c>
      <c r="S55" s="31" t="str">
        <f t="shared" si="30"/>
        <v>Probabilidad</v>
      </c>
      <c r="T55" s="25" t="s">
        <v>45</v>
      </c>
      <c r="U55" s="25" t="s">
        <v>46</v>
      </c>
      <c r="V55" s="26" t="str">
        <f t="shared" si="31"/>
        <v>40%</v>
      </c>
      <c r="W55" s="25" t="s">
        <v>58</v>
      </c>
      <c r="X55" s="25" t="s">
        <v>59</v>
      </c>
      <c r="Y55" s="25" t="s">
        <v>60</v>
      </c>
      <c r="Z55" s="27">
        <f t="shared" si="32"/>
        <v>0.24</v>
      </c>
      <c r="AA55" s="28" t="str">
        <f t="shared" si="33"/>
        <v>Baja</v>
      </c>
      <c r="AB55" s="26">
        <f t="shared" si="34"/>
        <v>0.24</v>
      </c>
      <c r="AC55" s="28" t="str">
        <f t="shared" si="35"/>
        <v>Menor</v>
      </c>
      <c r="AD55" s="26">
        <f t="shared" si="36"/>
        <v>0.4</v>
      </c>
      <c r="AE55" s="29" t="str">
        <f t="shared" si="37"/>
        <v>Moderado</v>
      </c>
      <c r="AF55" s="25" t="s">
        <v>70</v>
      </c>
      <c r="AG55" s="98" t="s">
        <v>204</v>
      </c>
      <c r="AH55" s="98" t="s">
        <v>205</v>
      </c>
      <c r="AI55" s="20">
        <v>44197</v>
      </c>
      <c r="AJ55" s="21"/>
      <c r="AK55" s="98"/>
      <c r="AL55" s="100" t="s">
        <v>65</v>
      </c>
    </row>
    <row r="56" spans="1:38" ht="114" x14ac:dyDescent="0.25">
      <c r="A56" s="217" t="s">
        <v>325</v>
      </c>
      <c r="B56" s="91">
        <v>35</v>
      </c>
      <c r="C56" s="97">
        <v>49</v>
      </c>
      <c r="D56" s="98" t="s">
        <v>51</v>
      </c>
      <c r="E56" s="98" t="s">
        <v>206</v>
      </c>
      <c r="F56" s="98" t="s">
        <v>207</v>
      </c>
      <c r="G56" s="99" t="s">
        <v>309</v>
      </c>
      <c r="H56" s="98" t="s">
        <v>43</v>
      </c>
      <c r="I56" s="100">
        <v>43</v>
      </c>
      <c r="J56" s="94" t="str">
        <f t="shared" si="26"/>
        <v>Media</v>
      </c>
      <c r="K56" s="93">
        <f t="shared" si="27"/>
        <v>0.6</v>
      </c>
      <c r="L56" s="92" t="s">
        <v>44</v>
      </c>
      <c r="M56" s="93" t="str">
        <f>IF(NOT(ISERROR(MATCH(L56,'[15]TABLA IMPACTO'!$B$221:$B$223,0))),'[15]TABLA IMPACTO'!$F$223&amp;"Por favor no seleccionar los criterios de impacto(Afectación Económica o presupuestal y Pérdida Reputacional)",L56)</f>
        <v xml:space="preserve">     Afectación menor a 10 SMLMV .</v>
      </c>
      <c r="N56" s="94" t="str">
        <f>IF(OR(M56='[15]TABLA IMPACTO'!$C$11,M56='[15]TABLA IMPACTO'!$D$11),"Leve",IF(OR(M56='[15]TABLA IMPACTO'!$C$12,M56='[15]TABLA IMPACTO'!$D$12),"Menor",IF(OR(M56='[15]TABLA IMPACTO'!$C$13,M56='[15]TABLA IMPACTO'!$D$13),"Moderado",IF(OR(M56='[15]TABLA IMPACTO'!$C$14,M56='[15]TABLA IMPACTO'!$D$14),"Mayor",IF(OR(M56='[15]TABLA IMPACTO'!$C$15,M56='[15]TABLA IMPACTO'!$D$15),"Catastrófico","")))))</f>
        <v>Leve</v>
      </c>
      <c r="O56" s="93">
        <f t="shared" si="28"/>
        <v>0.2</v>
      </c>
      <c r="P56" s="95" t="str">
        <f t="shared" si="29"/>
        <v>Moderado</v>
      </c>
      <c r="Q56" s="22">
        <v>1</v>
      </c>
      <c r="R56" s="32" t="s">
        <v>208</v>
      </c>
      <c r="S56" s="24" t="str">
        <f t="shared" si="30"/>
        <v>Probabilidad</v>
      </c>
      <c r="T56" s="25" t="s">
        <v>45</v>
      </c>
      <c r="U56" s="25" t="s">
        <v>46</v>
      </c>
      <c r="V56" s="26" t="str">
        <f t="shared" si="31"/>
        <v>40%</v>
      </c>
      <c r="W56" s="25" t="s">
        <v>58</v>
      </c>
      <c r="X56" s="25" t="s">
        <v>59</v>
      </c>
      <c r="Y56" s="25" t="s">
        <v>60</v>
      </c>
      <c r="Z56" s="27">
        <f t="shared" si="32"/>
        <v>0.36</v>
      </c>
      <c r="AA56" s="28" t="str">
        <f t="shared" si="33"/>
        <v>Baja</v>
      </c>
      <c r="AB56" s="26">
        <f t="shared" si="34"/>
        <v>0.36</v>
      </c>
      <c r="AC56" s="28" t="str">
        <f t="shared" si="35"/>
        <v>Leve</v>
      </c>
      <c r="AD56" s="26">
        <f t="shared" si="36"/>
        <v>0.2</v>
      </c>
      <c r="AE56" s="29" t="str">
        <f t="shared" si="37"/>
        <v>Bajo</v>
      </c>
      <c r="AF56" s="25" t="s">
        <v>61</v>
      </c>
      <c r="AG56" s="98"/>
      <c r="AH56" s="100"/>
      <c r="AI56" s="20"/>
      <c r="AJ56" s="20"/>
      <c r="AK56" s="98"/>
      <c r="AL56" s="100"/>
    </row>
    <row r="57" spans="1:38" ht="199.5" x14ac:dyDescent="0.25">
      <c r="A57" s="217"/>
      <c r="B57" s="91">
        <v>36</v>
      </c>
      <c r="C57" s="97">
        <v>50</v>
      </c>
      <c r="D57" s="98" t="s">
        <v>51</v>
      </c>
      <c r="E57" s="112" t="s">
        <v>341</v>
      </c>
      <c r="F57" s="112" t="s">
        <v>342</v>
      </c>
      <c r="G57" s="114" t="s">
        <v>340</v>
      </c>
      <c r="H57" s="98" t="s">
        <v>43</v>
      </c>
      <c r="I57" s="100">
        <v>600</v>
      </c>
      <c r="J57" s="94" t="str">
        <f t="shared" si="26"/>
        <v>Alta</v>
      </c>
      <c r="K57" s="93">
        <f t="shared" si="27"/>
        <v>0.8</v>
      </c>
      <c r="L57" s="92" t="s">
        <v>81</v>
      </c>
      <c r="M57" s="93" t="str">
        <f>IF(NOT(ISERROR(MATCH(L57,'[15]TABLA IMPACTO'!$B$221:$B$223,0))),'[15]TABLA IMPACTO'!$F$223&amp;"Por favor no seleccionar los criterios de impacto(Afectación Económica o presupuestal y Pérdida Reputacional)",L57)</f>
        <v xml:space="preserve">     Entre 10 y 50 SMLMV </v>
      </c>
      <c r="N57" s="94" t="str">
        <f>IF(OR(M57='[15]TABLA IMPACTO'!$C$11,M57='[15]TABLA IMPACTO'!$D$11),"Leve",IF(OR(M57='[15]TABLA IMPACTO'!$C$12,M57='[15]TABLA IMPACTO'!$D$12),"Menor",IF(OR(M57='[15]TABLA IMPACTO'!$C$13,M57='[15]TABLA IMPACTO'!$D$13),"Moderado",IF(OR(M57='[15]TABLA IMPACTO'!$C$14,M57='[15]TABLA IMPACTO'!$D$14),"Mayor",IF(OR(M57='[15]TABLA IMPACTO'!$C$15,M57='[15]TABLA IMPACTO'!$D$15),"Catastrófico","")))))</f>
        <v>Menor</v>
      </c>
      <c r="O57" s="93">
        <f t="shared" si="28"/>
        <v>0.4</v>
      </c>
      <c r="P57" s="95" t="str">
        <f t="shared" si="29"/>
        <v>Moderado</v>
      </c>
      <c r="Q57" s="22">
        <v>1</v>
      </c>
      <c r="R57" s="32" t="s">
        <v>209</v>
      </c>
      <c r="S57" s="24" t="str">
        <f t="shared" si="30"/>
        <v>Impacto</v>
      </c>
      <c r="T57" s="25" t="s">
        <v>86</v>
      </c>
      <c r="U57" s="25" t="s">
        <v>46</v>
      </c>
      <c r="V57" s="26" t="str">
        <f t="shared" si="31"/>
        <v>25%</v>
      </c>
      <c r="W57" s="25" t="s">
        <v>58</v>
      </c>
      <c r="X57" s="25" t="s">
        <v>59</v>
      </c>
      <c r="Y57" s="25" t="s">
        <v>60</v>
      </c>
      <c r="Z57" s="27">
        <f t="shared" si="32"/>
        <v>0.8</v>
      </c>
      <c r="AA57" s="28" t="str">
        <f t="shared" si="33"/>
        <v>Alta</v>
      </c>
      <c r="AB57" s="26">
        <f t="shared" si="34"/>
        <v>0.8</v>
      </c>
      <c r="AC57" s="28" t="str">
        <f t="shared" si="35"/>
        <v>Menor</v>
      </c>
      <c r="AD57" s="26">
        <f t="shared" si="36"/>
        <v>0.30000000000000004</v>
      </c>
      <c r="AE57" s="29" t="str">
        <f t="shared" si="37"/>
        <v>Moderado</v>
      </c>
      <c r="AF57" s="25" t="s">
        <v>70</v>
      </c>
      <c r="AG57" s="98" t="s">
        <v>210</v>
      </c>
      <c r="AH57" s="98" t="s">
        <v>310</v>
      </c>
      <c r="AI57" s="20">
        <v>44197</v>
      </c>
      <c r="AJ57" s="21"/>
      <c r="AK57" s="98"/>
      <c r="AL57" s="100" t="s">
        <v>65</v>
      </c>
    </row>
    <row r="58" spans="1:38" ht="114" x14ac:dyDescent="0.25">
      <c r="A58" s="217"/>
      <c r="B58" s="91">
        <v>37</v>
      </c>
      <c r="C58" s="97">
        <v>51</v>
      </c>
      <c r="D58" s="98" t="s">
        <v>51</v>
      </c>
      <c r="E58" s="98" t="s">
        <v>211</v>
      </c>
      <c r="F58" s="98" t="s">
        <v>212</v>
      </c>
      <c r="G58" s="99" t="s">
        <v>213</v>
      </c>
      <c r="H58" s="98" t="s">
        <v>43</v>
      </c>
      <c r="I58" s="100">
        <v>1200</v>
      </c>
      <c r="J58" s="94" t="str">
        <f t="shared" si="26"/>
        <v>Alta</v>
      </c>
      <c r="K58" s="93">
        <f t="shared" si="27"/>
        <v>0.8</v>
      </c>
      <c r="L58" s="92" t="s">
        <v>151</v>
      </c>
      <c r="M58" s="93" t="str">
        <f>IF(NOT(ISERROR(MATCH(L58,'[15]TABLA IMPACTO'!$B$221:$B$223,0))),'[15]TABLA IMPACTO'!$F$223&amp;"Por favor no seleccionar los criterios de impacto(Afectación Económica o presupuestal y Pérdida Reputacional)",L58)</f>
        <v xml:space="preserve">     Entre 50 y 100 SMLMV </v>
      </c>
      <c r="N58" s="94" t="str">
        <f>IF(OR(M58='[15]TABLA IMPACTO'!$C$11,M58='[15]TABLA IMPACTO'!$D$11),"Leve",IF(OR(M58='[15]TABLA IMPACTO'!$C$12,M58='[15]TABLA IMPACTO'!$D$12),"Menor",IF(OR(M58='[15]TABLA IMPACTO'!$C$13,M58='[15]TABLA IMPACTO'!$D$13),"Moderado",IF(OR(M58='[15]TABLA IMPACTO'!$C$14,M58='[15]TABLA IMPACTO'!$D$14),"Mayor",IF(OR(M58='[15]TABLA IMPACTO'!$C$15,M58='[15]TABLA IMPACTO'!$D$15),"Catastrófico","")))))</f>
        <v>Moderado</v>
      </c>
      <c r="O58" s="93">
        <f t="shared" si="28"/>
        <v>0.6</v>
      </c>
      <c r="P58" s="95" t="str">
        <f t="shared" si="29"/>
        <v>Alto</v>
      </c>
      <c r="Q58" s="22">
        <v>1</v>
      </c>
      <c r="R58" s="32" t="s">
        <v>214</v>
      </c>
      <c r="S58" s="24" t="str">
        <f t="shared" si="30"/>
        <v>Probabilidad</v>
      </c>
      <c r="T58" s="25" t="s">
        <v>45</v>
      </c>
      <c r="U58" s="25" t="s">
        <v>46</v>
      </c>
      <c r="V58" s="26" t="str">
        <f t="shared" si="31"/>
        <v>40%</v>
      </c>
      <c r="W58" s="25" t="s">
        <v>58</v>
      </c>
      <c r="X58" s="25" t="s">
        <v>59</v>
      </c>
      <c r="Y58" s="25" t="s">
        <v>60</v>
      </c>
      <c r="Z58" s="27">
        <f t="shared" si="32"/>
        <v>0.48</v>
      </c>
      <c r="AA58" s="28" t="str">
        <f t="shared" si="33"/>
        <v>Media</v>
      </c>
      <c r="AB58" s="26">
        <f t="shared" si="34"/>
        <v>0.48</v>
      </c>
      <c r="AC58" s="28" t="str">
        <f t="shared" si="35"/>
        <v>Moderado</v>
      </c>
      <c r="AD58" s="26">
        <f t="shared" si="36"/>
        <v>0.6</v>
      </c>
      <c r="AE58" s="29" t="str">
        <f t="shared" si="37"/>
        <v>Moderado</v>
      </c>
      <c r="AF58" s="25" t="s">
        <v>70</v>
      </c>
      <c r="AG58" s="98" t="s">
        <v>215</v>
      </c>
      <c r="AH58" s="98" t="s">
        <v>311</v>
      </c>
      <c r="AI58" s="20">
        <v>44197</v>
      </c>
      <c r="AJ58" s="21"/>
      <c r="AK58" s="110"/>
      <c r="AL58" s="100" t="s">
        <v>65</v>
      </c>
    </row>
    <row r="59" spans="1:38" x14ac:dyDescent="0.25">
      <c r="C59" s="85"/>
      <c r="D59" s="214"/>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6"/>
    </row>
    <row r="60" spans="1:38" x14ac:dyDescent="0.25">
      <c r="C60" s="86"/>
      <c r="D60" s="86"/>
      <c r="E60" s="86"/>
      <c r="F60" s="86"/>
      <c r="G60" s="87"/>
      <c r="H60" s="88"/>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row>
    <row r="61" spans="1:38" x14ac:dyDescent="0.25">
      <c r="C61" s="87"/>
      <c r="D61" s="89" t="s">
        <v>216</v>
      </c>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row>
  </sheetData>
  <mergeCells count="211">
    <mergeCell ref="D59:AL59"/>
    <mergeCell ref="A7:A8"/>
    <mergeCell ref="A10:A12"/>
    <mergeCell ref="A13:A14"/>
    <mergeCell ref="A15:A20"/>
    <mergeCell ref="A21:A24"/>
    <mergeCell ref="A25:A34"/>
    <mergeCell ref="A35:A36"/>
    <mergeCell ref="A37:A45"/>
    <mergeCell ref="A46:A48"/>
    <mergeCell ref="A49:A51"/>
    <mergeCell ref="A52:A55"/>
    <mergeCell ref="A56:A58"/>
    <mergeCell ref="T41:T45"/>
    <mergeCell ref="U41:U45"/>
    <mergeCell ref="V41:V45"/>
    <mergeCell ref="W41:W45"/>
    <mergeCell ref="X41:X45"/>
    <mergeCell ref="Y41:Y45"/>
    <mergeCell ref="Z41:Z45"/>
    <mergeCell ref="AA41:AA45"/>
    <mergeCell ref="AB41:AB45"/>
    <mergeCell ref="Z37:Z40"/>
    <mergeCell ref="AA37:AA40"/>
    <mergeCell ref="AB37:AB40"/>
    <mergeCell ref="AC37:AC40"/>
    <mergeCell ref="AD37:AD40"/>
    <mergeCell ref="AE37:AE40"/>
    <mergeCell ref="AF37:AF40"/>
    <mergeCell ref="AC41:AC45"/>
    <mergeCell ref="AD41:AD45"/>
    <mergeCell ref="AE41:AE45"/>
    <mergeCell ref="AF41:AF45"/>
    <mergeCell ref="C41:C45"/>
    <mergeCell ref="D41:D45"/>
    <mergeCell ref="E41:E45"/>
    <mergeCell ref="F41:F45"/>
    <mergeCell ref="G41:G45"/>
    <mergeCell ref="H41:H45"/>
    <mergeCell ref="I41:I45"/>
    <mergeCell ref="J41:J45"/>
    <mergeCell ref="K41:K45"/>
    <mergeCell ref="L41:L45"/>
    <mergeCell ref="M41:M45"/>
    <mergeCell ref="N41:N45"/>
    <mergeCell ref="O41:O45"/>
    <mergeCell ref="P41:P45"/>
    <mergeCell ref="Q41:Q45"/>
    <mergeCell ref="R41:R45"/>
    <mergeCell ref="S41:S45"/>
    <mergeCell ref="Q37:Q40"/>
    <mergeCell ref="R37:R40"/>
    <mergeCell ref="S37:S40"/>
    <mergeCell ref="T37:T40"/>
    <mergeCell ref="U37:U40"/>
    <mergeCell ref="V37:V40"/>
    <mergeCell ref="W37:W40"/>
    <mergeCell ref="X37:X40"/>
    <mergeCell ref="Y37:Y40"/>
    <mergeCell ref="L35:L36"/>
    <mergeCell ref="M35:M36"/>
    <mergeCell ref="N35:N36"/>
    <mergeCell ref="O35:O36"/>
    <mergeCell ref="P35:P36"/>
    <mergeCell ref="L37:L40"/>
    <mergeCell ref="M37:M40"/>
    <mergeCell ref="N37:N40"/>
    <mergeCell ref="O37:O40"/>
    <mergeCell ref="P37:P40"/>
    <mergeCell ref="K35:K36"/>
    <mergeCell ref="C37:C40"/>
    <mergeCell ref="D37:D40"/>
    <mergeCell ref="E37:E40"/>
    <mergeCell ref="F37:F40"/>
    <mergeCell ref="G37:G40"/>
    <mergeCell ref="H37:H40"/>
    <mergeCell ref="I37:I40"/>
    <mergeCell ref="J37:J40"/>
    <mergeCell ref="K37:K40"/>
    <mergeCell ref="G25:G26"/>
    <mergeCell ref="H25:H26"/>
    <mergeCell ref="I25:I26"/>
    <mergeCell ref="J25:J26"/>
    <mergeCell ref="C35:C36"/>
    <mergeCell ref="D35:D36"/>
    <mergeCell ref="E35:E36"/>
    <mergeCell ref="F35:F36"/>
    <mergeCell ref="G35:G36"/>
    <mergeCell ref="H35:H36"/>
    <mergeCell ref="I35:I36"/>
    <mergeCell ref="J35:J36"/>
    <mergeCell ref="AA13:AA14"/>
    <mergeCell ref="AB13:AB14"/>
    <mergeCell ref="AC13:AC14"/>
    <mergeCell ref="AD13:AD14"/>
    <mergeCell ref="O25:O26"/>
    <mergeCell ref="P25:P26"/>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C25:C26"/>
    <mergeCell ref="D25:D26"/>
    <mergeCell ref="E25:E26"/>
    <mergeCell ref="F25:F26"/>
    <mergeCell ref="S13:S14"/>
    <mergeCell ref="T13:T14"/>
    <mergeCell ref="U13:U14"/>
    <mergeCell ref="V13:V14"/>
    <mergeCell ref="K25:K26"/>
    <mergeCell ref="AF13:AF14"/>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W13:W14"/>
    <mergeCell ref="X13:X14"/>
    <mergeCell ref="Y13:Y14"/>
    <mergeCell ref="Z13:Z14"/>
    <mergeCell ref="A1:F2"/>
    <mergeCell ref="A3:F3"/>
    <mergeCell ref="A4:I4"/>
    <mergeCell ref="A5:A6"/>
    <mergeCell ref="C13:C14"/>
    <mergeCell ref="D13:D14"/>
    <mergeCell ref="E13:E14"/>
    <mergeCell ref="F13:F14"/>
    <mergeCell ref="G13:G14"/>
    <mergeCell ref="H13:H14"/>
    <mergeCell ref="I13:I14"/>
    <mergeCell ref="C5:C6"/>
    <mergeCell ref="D5:D6"/>
    <mergeCell ref="E5:E6"/>
    <mergeCell ref="F5:F6"/>
    <mergeCell ref="G5:G6"/>
    <mergeCell ref="H5:H6"/>
    <mergeCell ref="I5:I6"/>
    <mergeCell ref="G1:AL2"/>
    <mergeCell ref="G3:I3"/>
    <mergeCell ref="J3:K3"/>
    <mergeCell ref="L3:AC3"/>
    <mergeCell ref="AD3:AL3"/>
    <mergeCell ref="B5:B6"/>
    <mergeCell ref="L25:L26"/>
    <mergeCell ref="M25:M26"/>
    <mergeCell ref="N25:N26"/>
    <mergeCell ref="J13:J14"/>
    <mergeCell ref="K13:K14"/>
    <mergeCell ref="L13:L14"/>
    <mergeCell ref="M13:M14"/>
    <mergeCell ref="AE5:AE6"/>
    <mergeCell ref="T5:Y5"/>
    <mergeCell ref="Z5:Z6"/>
    <mergeCell ref="AC5:AC6"/>
    <mergeCell ref="AD5:AD6"/>
    <mergeCell ref="N5:N6"/>
    <mergeCell ref="O5:O6"/>
    <mergeCell ref="P5:P6"/>
    <mergeCell ref="Q5:Q6"/>
    <mergeCell ref="J5:J6"/>
    <mergeCell ref="K5:K6"/>
    <mergeCell ref="AE13:AE14"/>
    <mergeCell ref="N13:N14"/>
    <mergeCell ref="O13:O14"/>
    <mergeCell ref="P13:P14"/>
    <mergeCell ref="Q13:Q14"/>
    <mergeCell ref="R13:R14"/>
    <mergeCell ref="B13:B14"/>
    <mergeCell ref="B15:B16"/>
    <mergeCell ref="B27:B31"/>
    <mergeCell ref="B35:B36"/>
    <mergeCell ref="B37:B40"/>
    <mergeCell ref="B41:B45"/>
    <mergeCell ref="B25:B26"/>
    <mergeCell ref="AG4:AL4"/>
    <mergeCell ref="L5:L6"/>
    <mergeCell ref="M5:M6"/>
    <mergeCell ref="AK5:AK6"/>
    <mergeCell ref="AL5:AL6"/>
    <mergeCell ref="AF5:AF6"/>
    <mergeCell ref="AG5:AG6"/>
    <mergeCell ref="AH5:AH6"/>
    <mergeCell ref="AI5:AI6"/>
    <mergeCell ref="AJ5:AJ6"/>
    <mergeCell ref="J4:P4"/>
    <mergeCell ref="Q4:Y4"/>
    <mergeCell ref="AA5:AA6"/>
    <mergeCell ref="AB5:AB6"/>
    <mergeCell ref="Z4:AF4"/>
    <mergeCell ref="R5:R6"/>
    <mergeCell ref="S5:S6"/>
  </mergeCells>
  <conditionalFormatting sqref="M9">
    <cfRule type="containsText" dxfId="899" priority="849" operator="containsText" text="❌">
      <formula>NOT(ISERROR(SEARCH("❌",M9)))</formula>
    </cfRule>
  </conditionalFormatting>
  <conditionalFormatting sqref="J7">
    <cfRule type="cellIs" dxfId="898" priority="925" operator="equal">
      <formula>"Muy Alta"</formula>
    </cfRule>
    <cfRule type="cellIs" dxfId="897" priority="926" operator="equal">
      <formula>"Alta"</formula>
    </cfRule>
    <cfRule type="cellIs" dxfId="896" priority="927" operator="equal">
      <formula>"Media"</formula>
    </cfRule>
    <cfRule type="cellIs" dxfId="895" priority="928" operator="equal">
      <formula>"Baja"</formula>
    </cfRule>
    <cfRule type="cellIs" dxfId="894" priority="929" operator="equal">
      <formula>"Muy Baja"</formula>
    </cfRule>
  </conditionalFormatting>
  <conditionalFormatting sqref="N7:N8">
    <cfRule type="cellIs" dxfId="893" priority="920" operator="equal">
      <formula>"Catastrófico"</formula>
    </cfRule>
    <cfRule type="cellIs" dxfId="892" priority="921" operator="equal">
      <formula>"Mayor"</formula>
    </cfRule>
    <cfRule type="cellIs" dxfId="891" priority="922" operator="equal">
      <formula>"Moderado"</formula>
    </cfRule>
    <cfRule type="cellIs" dxfId="890" priority="923" operator="equal">
      <formula>"Menor"</formula>
    </cfRule>
    <cfRule type="cellIs" dxfId="889" priority="924" operator="equal">
      <formula>"Leve"</formula>
    </cfRule>
  </conditionalFormatting>
  <conditionalFormatting sqref="P7">
    <cfRule type="cellIs" dxfId="888" priority="916" operator="equal">
      <formula>"Extremo"</formula>
    </cfRule>
    <cfRule type="cellIs" dxfId="887" priority="917" operator="equal">
      <formula>"Alto"</formula>
    </cfRule>
    <cfRule type="cellIs" dxfId="886" priority="918" operator="equal">
      <formula>"Moderado"</formula>
    </cfRule>
    <cfRule type="cellIs" dxfId="885" priority="919" operator="equal">
      <formula>"Bajo"</formula>
    </cfRule>
  </conditionalFormatting>
  <conditionalFormatting sqref="AA7">
    <cfRule type="cellIs" dxfId="884" priority="911" operator="equal">
      <formula>"Muy Alta"</formula>
    </cfRule>
    <cfRule type="cellIs" dxfId="883" priority="912" operator="equal">
      <formula>"Alta"</formula>
    </cfRule>
    <cfRule type="cellIs" dxfId="882" priority="913" operator="equal">
      <formula>"Media"</formula>
    </cfRule>
    <cfRule type="cellIs" dxfId="881" priority="914" operator="equal">
      <formula>"Baja"</formula>
    </cfRule>
    <cfRule type="cellIs" dxfId="880" priority="915" operator="equal">
      <formula>"Muy Baja"</formula>
    </cfRule>
  </conditionalFormatting>
  <conditionalFormatting sqref="AC7">
    <cfRule type="cellIs" dxfId="879" priority="906" operator="equal">
      <formula>"Catastrófico"</formula>
    </cfRule>
    <cfRule type="cellIs" dxfId="878" priority="907" operator="equal">
      <formula>"Mayor"</formula>
    </cfRule>
    <cfRule type="cellIs" dxfId="877" priority="908" operator="equal">
      <formula>"Moderado"</formula>
    </cfRule>
    <cfRule type="cellIs" dxfId="876" priority="909" operator="equal">
      <formula>"Menor"</formula>
    </cfRule>
    <cfRule type="cellIs" dxfId="875" priority="910" operator="equal">
      <formula>"Leve"</formula>
    </cfRule>
  </conditionalFormatting>
  <conditionalFormatting sqref="AE7">
    <cfRule type="cellIs" dxfId="874" priority="902" operator="equal">
      <formula>"Extremo"</formula>
    </cfRule>
    <cfRule type="cellIs" dxfId="873" priority="903" operator="equal">
      <formula>"Alto"</formula>
    </cfRule>
    <cfRule type="cellIs" dxfId="872" priority="904" operator="equal">
      <formula>"Moderado"</formula>
    </cfRule>
    <cfRule type="cellIs" dxfId="871" priority="905" operator="equal">
      <formula>"Bajo"</formula>
    </cfRule>
  </conditionalFormatting>
  <conditionalFormatting sqref="J8">
    <cfRule type="cellIs" dxfId="870" priority="897" operator="equal">
      <formula>"Muy Alta"</formula>
    </cfRule>
    <cfRule type="cellIs" dxfId="869" priority="898" operator="equal">
      <formula>"Alta"</formula>
    </cfRule>
    <cfRule type="cellIs" dxfId="868" priority="899" operator="equal">
      <formula>"Media"</formula>
    </cfRule>
    <cfRule type="cellIs" dxfId="867" priority="900" operator="equal">
      <formula>"Baja"</formula>
    </cfRule>
    <cfRule type="cellIs" dxfId="866" priority="901" operator="equal">
      <formula>"Muy Baja"</formula>
    </cfRule>
  </conditionalFormatting>
  <conditionalFormatting sqref="P8">
    <cfRule type="cellIs" dxfId="865" priority="893" operator="equal">
      <formula>"Extremo"</formula>
    </cfRule>
    <cfRule type="cellIs" dxfId="864" priority="894" operator="equal">
      <formula>"Alto"</formula>
    </cfRule>
    <cfRule type="cellIs" dxfId="863" priority="895" operator="equal">
      <formula>"Moderado"</formula>
    </cfRule>
    <cfRule type="cellIs" dxfId="862" priority="896" operator="equal">
      <formula>"Bajo"</formula>
    </cfRule>
  </conditionalFormatting>
  <conditionalFormatting sqref="AA8">
    <cfRule type="cellIs" dxfId="861" priority="888" operator="equal">
      <formula>"Muy Alta"</formula>
    </cfRule>
    <cfRule type="cellIs" dxfId="860" priority="889" operator="equal">
      <formula>"Alta"</formula>
    </cfRule>
    <cfRule type="cellIs" dxfId="859" priority="890" operator="equal">
      <formula>"Media"</formula>
    </cfRule>
    <cfRule type="cellIs" dxfId="858" priority="891" operator="equal">
      <formula>"Baja"</formula>
    </cfRule>
    <cfRule type="cellIs" dxfId="857" priority="892" operator="equal">
      <formula>"Muy Baja"</formula>
    </cfRule>
  </conditionalFormatting>
  <conditionalFormatting sqref="AC8">
    <cfRule type="cellIs" dxfId="856" priority="883" operator="equal">
      <formula>"Catastrófico"</formula>
    </cfRule>
    <cfRule type="cellIs" dxfId="855" priority="884" operator="equal">
      <formula>"Mayor"</formula>
    </cfRule>
    <cfRule type="cellIs" dxfId="854" priority="885" operator="equal">
      <formula>"Moderado"</formula>
    </cfRule>
    <cfRule type="cellIs" dxfId="853" priority="886" operator="equal">
      <formula>"Menor"</formula>
    </cfRule>
    <cfRule type="cellIs" dxfId="852" priority="887" operator="equal">
      <formula>"Leve"</formula>
    </cfRule>
  </conditionalFormatting>
  <conditionalFormatting sqref="AE8">
    <cfRule type="cellIs" dxfId="851" priority="879" operator="equal">
      <formula>"Extremo"</formula>
    </cfRule>
    <cfRule type="cellIs" dxfId="850" priority="880" operator="equal">
      <formula>"Alto"</formula>
    </cfRule>
    <cfRule type="cellIs" dxfId="849" priority="881" operator="equal">
      <formula>"Moderado"</formula>
    </cfRule>
    <cfRule type="cellIs" dxfId="848" priority="882" operator="equal">
      <formula>"Bajo"</formula>
    </cfRule>
  </conditionalFormatting>
  <conditionalFormatting sqref="M7:M8">
    <cfRule type="containsText" dxfId="847" priority="878" operator="containsText" text="❌">
      <formula>NOT(ISERROR(SEARCH("❌",M7)))</formula>
    </cfRule>
  </conditionalFormatting>
  <conditionalFormatting sqref="J9">
    <cfRule type="cellIs" dxfId="846" priority="873" operator="equal">
      <formula>"Muy Alta"</formula>
    </cfRule>
    <cfRule type="cellIs" dxfId="845" priority="874" operator="equal">
      <formula>"Alta"</formula>
    </cfRule>
    <cfRule type="cellIs" dxfId="844" priority="875" operator="equal">
      <formula>"Media"</formula>
    </cfRule>
    <cfRule type="cellIs" dxfId="843" priority="876" operator="equal">
      <formula>"Baja"</formula>
    </cfRule>
    <cfRule type="cellIs" dxfId="842" priority="877" operator="equal">
      <formula>"Muy Baja"</formula>
    </cfRule>
  </conditionalFormatting>
  <conditionalFormatting sqref="N9">
    <cfRule type="cellIs" dxfId="841" priority="868" operator="equal">
      <formula>"Catastrófico"</formula>
    </cfRule>
    <cfRule type="cellIs" dxfId="840" priority="869" operator="equal">
      <formula>"Mayor"</formula>
    </cfRule>
    <cfRule type="cellIs" dxfId="839" priority="870" operator="equal">
      <formula>"Moderado"</formula>
    </cfRule>
    <cfRule type="cellIs" dxfId="838" priority="871" operator="equal">
      <formula>"Menor"</formula>
    </cfRule>
    <cfRule type="cellIs" dxfId="837" priority="872" operator="equal">
      <formula>"Leve"</formula>
    </cfRule>
  </conditionalFormatting>
  <conditionalFormatting sqref="P9">
    <cfRule type="cellIs" dxfId="836" priority="864" operator="equal">
      <formula>"Extremo"</formula>
    </cfRule>
    <cfRule type="cellIs" dxfId="835" priority="865" operator="equal">
      <formula>"Alto"</formula>
    </cfRule>
    <cfRule type="cellIs" dxfId="834" priority="866" operator="equal">
      <formula>"Moderado"</formula>
    </cfRule>
    <cfRule type="cellIs" dxfId="833" priority="867" operator="equal">
      <formula>"Bajo"</formula>
    </cfRule>
  </conditionalFormatting>
  <conditionalFormatting sqref="AA9">
    <cfRule type="cellIs" dxfId="832" priority="859" operator="equal">
      <formula>"Muy Alta"</formula>
    </cfRule>
    <cfRule type="cellIs" dxfId="831" priority="860" operator="equal">
      <formula>"Alta"</formula>
    </cfRule>
    <cfRule type="cellIs" dxfId="830" priority="861" operator="equal">
      <formula>"Media"</formula>
    </cfRule>
    <cfRule type="cellIs" dxfId="829" priority="862" operator="equal">
      <formula>"Baja"</formula>
    </cfRule>
    <cfRule type="cellIs" dxfId="828" priority="863" operator="equal">
      <formula>"Muy Baja"</formula>
    </cfRule>
  </conditionalFormatting>
  <conditionalFormatting sqref="AC9">
    <cfRule type="cellIs" dxfId="827" priority="854" operator="equal">
      <formula>"Catastrófico"</formula>
    </cfRule>
    <cfRule type="cellIs" dxfId="826" priority="855" operator="equal">
      <formula>"Mayor"</formula>
    </cfRule>
    <cfRule type="cellIs" dxfId="825" priority="856" operator="equal">
      <formula>"Moderado"</formula>
    </cfRule>
    <cfRule type="cellIs" dxfId="824" priority="857" operator="equal">
      <formula>"Menor"</formula>
    </cfRule>
    <cfRule type="cellIs" dxfId="823" priority="858" operator="equal">
      <formula>"Leve"</formula>
    </cfRule>
  </conditionalFormatting>
  <conditionalFormatting sqref="AE9">
    <cfRule type="cellIs" dxfId="822" priority="850" operator="equal">
      <formula>"Extremo"</formula>
    </cfRule>
    <cfRule type="cellIs" dxfId="821" priority="851" operator="equal">
      <formula>"Alto"</formula>
    </cfRule>
    <cfRule type="cellIs" dxfId="820" priority="852" operator="equal">
      <formula>"Moderado"</formula>
    </cfRule>
    <cfRule type="cellIs" dxfId="819" priority="853" operator="equal">
      <formula>"Bajo"</formula>
    </cfRule>
  </conditionalFormatting>
  <conditionalFormatting sqref="J10:J11">
    <cfRule type="cellIs" dxfId="818" priority="844" operator="equal">
      <formula>"Muy Alta"</formula>
    </cfRule>
    <cfRule type="cellIs" dxfId="817" priority="845" operator="equal">
      <formula>"Alta"</formula>
    </cfRule>
    <cfRule type="cellIs" dxfId="816" priority="846" operator="equal">
      <formula>"Media"</formula>
    </cfRule>
    <cfRule type="cellIs" dxfId="815" priority="847" operator="equal">
      <formula>"Baja"</formula>
    </cfRule>
    <cfRule type="cellIs" dxfId="814" priority="848" operator="equal">
      <formula>"Muy Baja"</formula>
    </cfRule>
  </conditionalFormatting>
  <conditionalFormatting sqref="N10:N12">
    <cfRule type="cellIs" dxfId="813" priority="839" operator="equal">
      <formula>"Catastrófico"</formula>
    </cfRule>
    <cfRule type="cellIs" dxfId="812" priority="840" operator="equal">
      <formula>"Mayor"</formula>
    </cfRule>
    <cfRule type="cellIs" dxfId="811" priority="841" operator="equal">
      <formula>"Moderado"</formula>
    </cfRule>
    <cfRule type="cellIs" dxfId="810" priority="842" operator="equal">
      <formula>"Menor"</formula>
    </cfRule>
    <cfRule type="cellIs" dxfId="809" priority="843" operator="equal">
      <formula>"Leve"</formula>
    </cfRule>
  </conditionalFormatting>
  <conditionalFormatting sqref="P10">
    <cfRule type="cellIs" dxfId="808" priority="835" operator="equal">
      <formula>"Extremo"</formula>
    </cfRule>
    <cfRule type="cellIs" dxfId="807" priority="836" operator="equal">
      <formula>"Alto"</formula>
    </cfRule>
    <cfRule type="cellIs" dxfId="806" priority="837" operator="equal">
      <formula>"Moderado"</formula>
    </cfRule>
    <cfRule type="cellIs" dxfId="805" priority="838" operator="equal">
      <formula>"Bajo"</formula>
    </cfRule>
  </conditionalFormatting>
  <conditionalFormatting sqref="AA10">
    <cfRule type="cellIs" dxfId="804" priority="830" operator="equal">
      <formula>"Muy Alta"</formula>
    </cfRule>
    <cfRule type="cellIs" dxfId="803" priority="831" operator="equal">
      <formula>"Alta"</formula>
    </cfRule>
    <cfRule type="cellIs" dxfId="802" priority="832" operator="equal">
      <formula>"Media"</formula>
    </cfRule>
    <cfRule type="cellIs" dxfId="801" priority="833" operator="equal">
      <formula>"Baja"</formula>
    </cfRule>
    <cfRule type="cellIs" dxfId="800" priority="834" operator="equal">
      <formula>"Muy Baja"</formula>
    </cfRule>
  </conditionalFormatting>
  <conditionalFormatting sqref="AC10">
    <cfRule type="cellIs" dxfId="799" priority="825" operator="equal">
      <formula>"Catastrófico"</formula>
    </cfRule>
    <cfRule type="cellIs" dxfId="798" priority="826" operator="equal">
      <formula>"Mayor"</formula>
    </cfRule>
    <cfRule type="cellIs" dxfId="797" priority="827" operator="equal">
      <formula>"Moderado"</formula>
    </cfRule>
    <cfRule type="cellIs" dxfId="796" priority="828" operator="equal">
      <formula>"Menor"</formula>
    </cfRule>
    <cfRule type="cellIs" dxfId="795" priority="829" operator="equal">
      <formula>"Leve"</formula>
    </cfRule>
  </conditionalFormatting>
  <conditionalFormatting sqref="AE10">
    <cfRule type="cellIs" dxfId="794" priority="821" operator="equal">
      <formula>"Extremo"</formula>
    </cfRule>
    <cfRule type="cellIs" dxfId="793" priority="822" operator="equal">
      <formula>"Alto"</formula>
    </cfRule>
    <cfRule type="cellIs" dxfId="792" priority="823" operator="equal">
      <formula>"Moderado"</formula>
    </cfRule>
    <cfRule type="cellIs" dxfId="791" priority="824" operator="equal">
      <formula>"Bajo"</formula>
    </cfRule>
  </conditionalFormatting>
  <conditionalFormatting sqref="P11">
    <cfRule type="cellIs" dxfId="790" priority="817" operator="equal">
      <formula>"Extremo"</formula>
    </cfRule>
    <cfRule type="cellIs" dxfId="789" priority="818" operator="equal">
      <formula>"Alto"</formula>
    </cfRule>
    <cfRule type="cellIs" dxfId="788" priority="819" operator="equal">
      <formula>"Moderado"</formula>
    </cfRule>
    <cfRule type="cellIs" dxfId="787" priority="820" operator="equal">
      <formula>"Bajo"</formula>
    </cfRule>
  </conditionalFormatting>
  <conditionalFormatting sqref="AA11">
    <cfRule type="cellIs" dxfId="786" priority="812" operator="equal">
      <formula>"Muy Alta"</formula>
    </cfRule>
    <cfRule type="cellIs" dxfId="785" priority="813" operator="equal">
      <formula>"Alta"</formula>
    </cfRule>
    <cfRule type="cellIs" dxfId="784" priority="814" operator="equal">
      <formula>"Media"</formula>
    </cfRule>
    <cfRule type="cellIs" dxfId="783" priority="815" operator="equal">
      <formula>"Baja"</formula>
    </cfRule>
    <cfRule type="cellIs" dxfId="782" priority="816" operator="equal">
      <formula>"Muy Baja"</formula>
    </cfRule>
  </conditionalFormatting>
  <conditionalFormatting sqref="AC11">
    <cfRule type="cellIs" dxfId="781" priority="807" operator="equal">
      <formula>"Catastrófico"</formula>
    </cfRule>
    <cfRule type="cellIs" dxfId="780" priority="808" operator="equal">
      <formula>"Mayor"</formula>
    </cfRule>
    <cfRule type="cellIs" dxfId="779" priority="809" operator="equal">
      <formula>"Moderado"</formula>
    </cfRule>
    <cfRule type="cellIs" dxfId="778" priority="810" operator="equal">
      <formula>"Menor"</formula>
    </cfRule>
    <cfRule type="cellIs" dxfId="777" priority="811" operator="equal">
      <formula>"Leve"</formula>
    </cfRule>
  </conditionalFormatting>
  <conditionalFormatting sqref="AE11">
    <cfRule type="cellIs" dxfId="776" priority="803" operator="equal">
      <formula>"Extremo"</formula>
    </cfRule>
    <cfRule type="cellIs" dxfId="775" priority="804" operator="equal">
      <formula>"Alto"</formula>
    </cfRule>
    <cfRule type="cellIs" dxfId="774" priority="805" operator="equal">
      <formula>"Moderado"</formula>
    </cfRule>
    <cfRule type="cellIs" dxfId="773" priority="806" operator="equal">
      <formula>"Bajo"</formula>
    </cfRule>
  </conditionalFormatting>
  <conditionalFormatting sqref="J12">
    <cfRule type="cellIs" dxfId="772" priority="798" operator="equal">
      <formula>"Muy Alta"</formula>
    </cfRule>
    <cfRule type="cellIs" dxfId="771" priority="799" operator="equal">
      <formula>"Alta"</formula>
    </cfRule>
    <cfRule type="cellIs" dxfId="770" priority="800" operator="equal">
      <formula>"Media"</formula>
    </cfRule>
    <cfRule type="cellIs" dxfId="769" priority="801" operator="equal">
      <formula>"Baja"</formula>
    </cfRule>
    <cfRule type="cellIs" dxfId="768" priority="802" operator="equal">
      <formula>"Muy Baja"</formula>
    </cfRule>
  </conditionalFormatting>
  <conditionalFormatting sqref="P12">
    <cfRule type="cellIs" dxfId="767" priority="794" operator="equal">
      <formula>"Extremo"</formula>
    </cfRule>
    <cfRule type="cellIs" dxfId="766" priority="795" operator="equal">
      <formula>"Alto"</formula>
    </cfRule>
    <cfRule type="cellIs" dxfId="765" priority="796" operator="equal">
      <formula>"Moderado"</formula>
    </cfRule>
    <cfRule type="cellIs" dxfId="764" priority="797" operator="equal">
      <formula>"Bajo"</formula>
    </cfRule>
  </conditionalFormatting>
  <conditionalFormatting sqref="AA12">
    <cfRule type="cellIs" dxfId="763" priority="789" operator="equal">
      <formula>"Muy Alta"</formula>
    </cfRule>
    <cfRule type="cellIs" dxfId="762" priority="790" operator="equal">
      <formula>"Alta"</formula>
    </cfRule>
    <cfRule type="cellIs" dxfId="761" priority="791" operator="equal">
      <formula>"Media"</formula>
    </cfRule>
    <cfRule type="cellIs" dxfId="760" priority="792" operator="equal">
      <formula>"Baja"</formula>
    </cfRule>
    <cfRule type="cellIs" dxfId="759" priority="793" operator="equal">
      <formula>"Muy Baja"</formula>
    </cfRule>
  </conditionalFormatting>
  <conditionalFormatting sqref="AC12">
    <cfRule type="cellIs" dxfId="758" priority="784" operator="equal">
      <formula>"Catastrófico"</formula>
    </cfRule>
    <cfRule type="cellIs" dxfId="757" priority="785" operator="equal">
      <formula>"Mayor"</formula>
    </cfRule>
    <cfRule type="cellIs" dxfId="756" priority="786" operator="equal">
      <formula>"Moderado"</formula>
    </cfRule>
    <cfRule type="cellIs" dxfId="755" priority="787" operator="equal">
      <formula>"Menor"</formula>
    </cfRule>
    <cfRule type="cellIs" dxfId="754" priority="788" operator="equal">
      <formula>"Leve"</formula>
    </cfRule>
  </conditionalFormatting>
  <conditionalFormatting sqref="AE12">
    <cfRule type="cellIs" dxfId="753" priority="780" operator="equal">
      <formula>"Extremo"</formula>
    </cfRule>
    <cfRule type="cellIs" dxfId="752" priority="781" operator="equal">
      <formula>"Alto"</formula>
    </cfRule>
    <cfRule type="cellIs" dxfId="751" priority="782" operator="equal">
      <formula>"Moderado"</formula>
    </cfRule>
    <cfRule type="cellIs" dxfId="750" priority="783" operator="equal">
      <formula>"Bajo"</formula>
    </cfRule>
  </conditionalFormatting>
  <conditionalFormatting sqref="M10:M12">
    <cfRule type="containsText" dxfId="749" priority="779" operator="containsText" text="❌">
      <formula>NOT(ISERROR(SEARCH("❌",M10)))</formula>
    </cfRule>
  </conditionalFormatting>
  <conditionalFormatting sqref="J13">
    <cfRule type="cellIs" dxfId="748" priority="774" operator="equal">
      <formula>"Muy Alta"</formula>
    </cfRule>
    <cfRule type="cellIs" dxfId="747" priority="775" operator="equal">
      <formula>"Alta"</formula>
    </cfRule>
    <cfRule type="cellIs" dxfId="746" priority="776" operator="equal">
      <formula>"Media"</formula>
    </cfRule>
    <cfRule type="cellIs" dxfId="745" priority="777" operator="equal">
      <formula>"Baja"</formula>
    </cfRule>
    <cfRule type="cellIs" dxfId="744" priority="778" operator="equal">
      <formula>"Muy Baja"</formula>
    </cfRule>
  </conditionalFormatting>
  <conditionalFormatting sqref="N13">
    <cfRule type="cellIs" dxfId="743" priority="769" operator="equal">
      <formula>"Catastrófico"</formula>
    </cfRule>
    <cfRule type="cellIs" dxfId="742" priority="770" operator="equal">
      <formula>"Mayor"</formula>
    </cfRule>
    <cfRule type="cellIs" dxfId="741" priority="771" operator="equal">
      <formula>"Moderado"</formula>
    </cfRule>
    <cfRule type="cellIs" dxfId="740" priority="772" operator="equal">
      <formula>"Menor"</formula>
    </cfRule>
    <cfRule type="cellIs" dxfId="739" priority="773" operator="equal">
      <formula>"Leve"</formula>
    </cfRule>
  </conditionalFormatting>
  <conditionalFormatting sqref="P13">
    <cfRule type="cellIs" dxfId="738" priority="765" operator="equal">
      <formula>"Extremo"</formula>
    </cfRule>
    <cfRule type="cellIs" dxfId="737" priority="766" operator="equal">
      <formula>"Alto"</formula>
    </cfRule>
    <cfRule type="cellIs" dxfId="736" priority="767" operator="equal">
      <formula>"Moderado"</formula>
    </cfRule>
    <cfRule type="cellIs" dxfId="735" priority="768" operator="equal">
      <formula>"Bajo"</formula>
    </cfRule>
  </conditionalFormatting>
  <conditionalFormatting sqref="AA13">
    <cfRule type="cellIs" dxfId="734" priority="760" operator="equal">
      <formula>"Muy Alta"</formula>
    </cfRule>
    <cfRule type="cellIs" dxfId="733" priority="761" operator="equal">
      <formula>"Alta"</formula>
    </cfRule>
    <cfRule type="cellIs" dxfId="732" priority="762" operator="equal">
      <formula>"Media"</formula>
    </cfRule>
    <cfRule type="cellIs" dxfId="731" priority="763" operator="equal">
      <formula>"Baja"</formula>
    </cfRule>
    <cfRule type="cellIs" dxfId="730" priority="764" operator="equal">
      <formula>"Muy Baja"</formula>
    </cfRule>
  </conditionalFormatting>
  <conditionalFormatting sqref="AC13">
    <cfRule type="cellIs" dxfId="729" priority="755" operator="equal">
      <formula>"Catastrófico"</formula>
    </cfRule>
    <cfRule type="cellIs" dxfId="728" priority="756" operator="equal">
      <formula>"Mayor"</formula>
    </cfRule>
    <cfRule type="cellIs" dxfId="727" priority="757" operator="equal">
      <formula>"Moderado"</formula>
    </cfRule>
    <cfRule type="cellIs" dxfId="726" priority="758" operator="equal">
      <formula>"Menor"</formula>
    </cfRule>
    <cfRule type="cellIs" dxfId="725" priority="759" operator="equal">
      <formula>"Leve"</formula>
    </cfRule>
  </conditionalFormatting>
  <conditionalFormatting sqref="AE13">
    <cfRule type="cellIs" dxfId="724" priority="751" operator="equal">
      <formula>"Extremo"</formula>
    </cfRule>
    <cfRule type="cellIs" dxfId="723" priority="752" operator="equal">
      <formula>"Alto"</formula>
    </cfRule>
    <cfRule type="cellIs" dxfId="722" priority="753" operator="equal">
      <formula>"Moderado"</formula>
    </cfRule>
    <cfRule type="cellIs" dxfId="721" priority="754" operator="equal">
      <formula>"Bajo"</formula>
    </cfRule>
  </conditionalFormatting>
  <conditionalFormatting sqref="M13:M14">
    <cfRule type="containsText" dxfId="720" priority="750" operator="containsText" text="❌">
      <formula>NOT(ISERROR(SEARCH("❌",M13)))</formula>
    </cfRule>
  </conditionalFormatting>
  <conditionalFormatting sqref="J15">
    <cfRule type="cellIs" dxfId="719" priority="716" operator="equal">
      <formula>"Muy Alta"</formula>
    </cfRule>
    <cfRule type="cellIs" dxfId="718" priority="717" operator="equal">
      <formula>"Alta"</formula>
    </cfRule>
    <cfRule type="cellIs" dxfId="717" priority="718" operator="equal">
      <formula>"Media"</formula>
    </cfRule>
    <cfRule type="cellIs" dxfId="716" priority="719" operator="equal">
      <formula>"Baja"</formula>
    </cfRule>
    <cfRule type="cellIs" dxfId="715" priority="720" operator="equal">
      <formula>"Muy Baja"</formula>
    </cfRule>
  </conditionalFormatting>
  <conditionalFormatting sqref="N15">
    <cfRule type="cellIs" dxfId="714" priority="711" operator="equal">
      <formula>"Catastrófico"</formula>
    </cfRule>
    <cfRule type="cellIs" dxfId="713" priority="712" operator="equal">
      <formula>"Mayor"</formula>
    </cfRule>
    <cfRule type="cellIs" dxfId="712" priority="713" operator="equal">
      <formula>"Moderado"</formula>
    </cfRule>
    <cfRule type="cellIs" dxfId="711" priority="714" operator="equal">
      <formula>"Menor"</formula>
    </cfRule>
    <cfRule type="cellIs" dxfId="710" priority="715" operator="equal">
      <formula>"Leve"</formula>
    </cfRule>
  </conditionalFormatting>
  <conditionalFormatting sqref="P15">
    <cfRule type="cellIs" dxfId="709" priority="707" operator="equal">
      <formula>"Extremo"</formula>
    </cfRule>
    <cfRule type="cellIs" dxfId="708" priority="708" operator="equal">
      <formula>"Alto"</formula>
    </cfRule>
    <cfRule type="cellIs" dxfId="707" priority="709" operator="equal">
      <formula>"Moderado"</formula>
    </cfRule>
    <cfRule type="cellIs" dxfId="706" priority="710" operator="equal">
      <formula>"Bajo"</formula>
    </cfRule>
  </conditionalFormatting>
  <conditionalFormatting sqref="AA16">
    <cfRule type="cellIs" dxfId="705" priority="702" operator="equal">
      <formula>"Muy Alta"</formula>
    </cfRule>
    <cfRule type="cellIs" dxfId="704" priority="703" operator="equal">
      <formula>"Alta"</formula>
    </cfRule>
    <cfRule type="cellIs" dxfId="703" priority="704" operator="equal">
      <formula>"Media"</formula>
    </cfRule>
    <cfRule type="cellIs" dxfId="702" priority="705" operator="equal">
      <formula>"Baja"</formula>
    </cfRule>
    <cfRule type="cellIs" dxfId="701" priority="706" operator="equal">
      <formula>"Muy Baja"</formula>
    </cfRule>
  </conditionalFormatting>
  <conditionalFormatting sqref="AC16">
    <cfRule type="cellIs" dxfId="700" priority="697" operator="equal">
      <formula>"Catastrófico"</formula>
    </cfRule>
    <cfRule type="cellIs" dxfId="699" priority="698" operator="equal">
      <formula>"Mayor"</formula>
    </cfRule>
    <cfRule type="cellIs" dxfId="698" priority="699" operator="equal">
      <formula>"Moderado"</formula>
    </cfRule>
    <cfRule type="cellIs" dxfId="697" priority="700" operator="equal">
      <formula>"Menor"</formula>
    </cfRule>
    <cfRule type="cellIs" dxfId="696" priority="701" operator="equal">
      <formula>"Leve"</formula>
    </cfRule>
  </conditionalFormatting>
  <conditionalFormatting sqref="AE16">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M15">
    <cfRule type="containsText" dxfId="691" priority="692" operator="containsText" text="❌">
      <formula>NOT(ISERROR(SEARCH("❌",M15)))</formula>
    </cfRule>
  </conditionalFormatting>
  <conditionalFormatting sqref="AA15">
    <cfRule type="cellIs" dxfId="690" priority="687" operator="equal">
      <formula>"Muy Alta"</formula>
    </cfRule>
    <cfRule type="cellIs" dxfId="689" priority="688" operator="equal">
      <formula>"Alta"</formula>
    </cfRule>
    <cfRule type="cellIs" dxfId="688" priority="689" operator="equal">
      <formula>"Media"</formula>
    </cfRule>
    <cfRule type="cellIs" dxfId="687" priority="690" operator="equal">
      <formula>"Baja"</formula>
    </cfRule>
    <cfRule type="cellIs" dxfId="686" priority="691" operator="equal">
      <formula>"Muy Baja"</formula>
    </cfRule>
  </conditionalFormatting>
  <conditionalFormatting sqref="AC15">
    <cfRule type="cellIs" dxfId="685" priority="682" operator="equal">
      <formula>"Catastrófico"</formula>
    </cfRule>
    <cfRule type="cellIs" dxfId="684" priority="683" operator="equal">
      <formula>"Mayor"</formula>
    </cfRule>
    <cfRule type="cellIs" dxfId="683" priority="684" operator="equal">
      <formula>"Moderado"</formula>
    </cfRule>
    <cfRule type="cellIs" dxfId="682" priority="685" operator="equal">
      <formula>"Menor"</formula>
    </cfRule>
    <cfRule type="cellIs" dxfId="681" priority="686" operator="equal">
      <formula>"Leve"</formula>
    </cfRule>
  </conditionalFormatting>
  <conditionalFormatting sqref="AE15">
    <cfRule type="cellIs" dxfId="680" priority="678" operator="equal">
      <formula>"Extremo"</formula>
    </cfRule>
    <cfRule type="cellIs" dxfId="679" priority="679" operator="equal">
      <formula>"Alto"</formula>
    </cfRule>
    <cfRule type="cellIs" dxfId="678" priority="680" operator="equal">
      <formula>"Moderado"</formula>
    </cfRule>
    <cfRule type="cellIs" dxfId="677" priority="681" operator="equal">
      <formula>"Bajo"</formula>
    </cfRule>
  </conditionalFormatting>
  <conditionalFormatting sqref="J17">
    <cfRule type="cellIs" dxfId="676" priority="673" operator="equal">
      <formula>"Muy Alta"</formula>
    </cfRule>
    <cfRule type="cellIs" dxfId="675" priority="674" operator="equal">
      <formula>"Alta"</formula>
    </cfRule>
    <cfRule type="cellIs" dxfId="674" priority="675" operator="equal">
      <formula>"Media"</formula>
    </cfRule>
    <cfRule type="cellIs" dxfId="673" priority="676" operator="equal">
      <formula>"Baja"</formula>
    </cfRule>
    <cfRule type="cellIs" dxfId="672" priority="677" operator="equal">
      <formula>"Muy Baja"</formula>
    </cfRule>
  </conditionalFormatting>
  <conditionalFormatting sqref="N17">
    <cfRule type="cellIs" dxfId="671" priority="668" operator="equal">
      <formula>"Catastrófico"</formula>
    </cfRule>
    <cfRule type="cellIs" dxfId="670" priority="669" operator="equal">
      <formula>"Mayor"</formula>
    </cfRule>
    <cfRule type="cellIs" dxfId="669" priority="670" operator="equal">
      <formula>"Moderado"</formula>
    </cfRule>
    <cfRule type="cellIs" dxfId="668" priority="671" operator="equal">
      <formula>"Menor"</formula>
    </cfRule>
    <cfRule type="cellIs" dxfId="667" priority="672" operator="equal">
      <formula>"Leve"</formula>
    </cfRule>
  </conditionalFormatting>
  <conditionalFormatting sqref="P17">
    <cfRule type="cellIs" dxfId="666" priority="664" operator="equal">
      <formula>"Extremo"</formula>
    </cfRule>
    <cfRule type="cellIs" dxfId="665" priority="665" operator="equal">
      <formula>"Alto"</formula>
    </cfRule>
    <cfRule type="cellIs" dxfId="664" priority="666" operator="equal">
      <formula>"Moderado"</formula>
    </cfRule>
    <cfRule type="cellIs" dxfId="663" priority="667" operator="equal">
      <formula>"Bajo"</formula>
    </cfRule>
  </conditionalFormatting>
  <conditionalFormatting sqref="AA17">
    <cfRule type="cellIs" dxfId="662" priority="659" operator="equal">
      <formula>"Muy Alta"</formula>
    </cfRule>
    <cfRule type="cellIs" dxfId="661" priority="660" operator="equal">
      <formula>"Alta"</formula>
    </cfRule>
    <cfRule type="cellIs" dxfId="660" priority="661" operator="equal">
      <formula>"Media"</formula>
    </cfRule>
    <cfRule type="cellIs" dxfId="659" priority="662" operator="equal">
      <formula>"Baja"</formula>
    </cfRule>
    <cfRule type="cellIs" dxfId="658" priority="663" operator="equal">
      <formula>"Muy Baja"</formula>
    </cfRule>
  </conditionalFormatting>
  <conditionalFormatting sqref="AC17">
    <cfRule type="cellIs" dxfId="657" priority="654" operator="equal">
      <formula>"Catastrófico"</formula>
    </cfRule>
    <cfRule type="cellIs" dxfId="656" priority="655" operator="equal">
      <formula>"Mayor"</formula>
    </cfRule>
    <cfRule type="cellIs" dxfId="655" priority="656" operator="equal">
      <formula>"Moderado"</formula>
    </cfRule>
    <cfRule type="cellIs" dxfId="654" priority="657" operator="equal">
      <formula>"Menor"</formula>
    </cfRule>
    <cfRule type="cellIs" dxfId="653" priority="658" operator="equal">
      <formula>"Leve"</formula>
    </cfRule>
  </conditionalFormatting>
  <conditionalFormatting sqref="AE17">
    <cfRule type="cellIs" dxfId="652" priority="650" operator="equal">
      <formula>"Extremo"</formula>
    </cfRule>
    <cfRule type="cellIs" dxfId="651" priority="651" operator="equal">
      <formula>"Alto"</formula>
    </cfRule>
    <cfRule type="cellIs" dxfId="650" priority="652" operator="equal">
      <formula>"Moderado"</formula>
    </cfRule>
    <cfRule type="cellIs" dxfId="649" priority="653" operator="equal">
      <formula>"Bajo"</formula>
    </cfRule>
  </conditionalFormatting>
  <conditionalFormatting sqref="M17">
    <cfRule type="containsText" dxfId="648" priority="649" operator="containsText" text="❌">
      <formula>NOT(ISERROR(SEARCH("❌",M17)))</formula>
    </cfRule>
  </conditionalFormatting>
  <conditionalFormatting sqref="M18:M20">
    <cfRule type="containsText" dxfId="647" priority="648" operator="containsText" text="❌">
      <formula>NOT(ISERROR(SEARCH("❌",M18)))</formula>
    </cfRule>
  </conditionalFormatting>
  <conditionalFormatting sqref="J18:J19">
    <cfRule type="cellIs" dxfId="646" priority="643" operator="equal">
      <formula>"Muy Alta"</formula>
    </cfRule>
    <cfRule type="cellIs" dxfId="645" priority="644" operator="equal">
      <formula>"Alta"</formula>
    </cfRule>
    <cfRule type="cellIs" dxfId="644" priority="645" operator="equal">
      <formula>"Media"</formula>
    </cfRule>
    <cfRule type="cellIs" dxfId="643" priority="646" operator="equal">
      <formula>"Baja"</formula>
    </cfRule>
    <cfRule type="cellIs" dxfId="642" priority="647" operator="equal">
      <formula>"Muy Baja"</formula>
    </cfRule>
  </conditionalFormatting>
  <conditionalFormatting sqref="N18:N20">
    <cfRule type="cellIs" dxfId="641" priority="638" operator="equal">
      <formula>"Catastrófico"</formula>
    </cfRule>
    <cfRule type="cellIs" dxfId="640" priority="639" operator="equal">
      <formula>"Mayor"</formula>
    </cfRule>
    <cfRule type="cellIs" dxfId="639" priority="640" operator="equal">
      <formula>"Moderado"</formula>
    </cfRule>
    <cfRule type="cellIs" dxfId="638" priority="641" operator="equal">
      <formula>"Menor"</formula>
    </cfRule>
    <cfRule type="cellIs" dxfId="637" priority="642" operator="equal">
      <formula>"Leve"</formula>
    </cfRule>
  </conditionalFormatting>
  <conditionalFormatting sqref="P18">
    <cfRule type="cellIs" dxfId="636" priority="634" operator="equal">
      <formula>"Extremo"</formula>
    </cfRule>
    <cfRule type="cellIs" dxfId="635" priority="635" operator="equal">
      <formula>"Alto"</formula>
    </cfRule>
    <cfRule type="cellIs" dxfId="634" priority="636" operator="equal">
      <formula>"Moderado"</formula>
    </cfRule>
    <cfRule type="cellIs" dxfId="633" priority="637" operator="equal">
      <formula>"Bajo"</formula>
    </cfRule>
  </conditionalFormatting>
  <conditionalFormatting sqref="AA18">
    <cfRule type="cellIs" dxfId="632" priority="629" operator="equal">
      <formula>"Muy Alta"</formula>
    </cfRule>
    <cfRule type="cellIs" dxfId="631" priority="630" operator="equal">
      <formula>"Alta"</formula>
    </cfRule>
    <cfRule type="cellIs" dxfId="630" priority="631" operator="equal">
      <formula>"Media"</formula>
    </cfRule>
    <cfRule type="cellIs" dxfId="629" priority="632" operator="equal">
      <formula>"Baja"</formula>
    </cfRule>
    <cfRule type="cellIs" dxfId="628" priority="633" operator="equal">
      <formula>"Muy Baja"</formula>
    </cfRule>
  </conditionalFormatting>
  <conditionalFormatting sqref="AC18">
    <cfRule type="cellIs" dxfId="627" priority="624" operator="equal">
      <formula>"Catastrófico"</formula>
    </cfRule>
    <cfRule type="cellIs" dxfId="626" priority="625" operator="equal">
      <formula>"Mayor"</formula>
    </cfRule>
    <cfRule type="cellIs" dxfId="625" priority="626" operator="equal">
      <formula>"Moderado"</formula>
    </cfRule>
    <cfRule type="cellIs" dxfId="624" priority="627" operator="equal">
      <formula>"Menor"</formula>
    </cfRule>
    <cfRule type="cellIs" dxfId="623" priority="628" operator="equal">
      <formula>"Leve"</formula>
    </cfRule>
  </conditionalFormatting>
  <conditionalFormatting sqref="AE18">
    <cfRule type="cellIs" dxfId="622" priority="620" operator="equal">
      <formula>"Extremo"</formula>
    </cfRule>
    <cfRule type="cellIs" dxfId="621" priority="621" operator="equal">
      <formula>"Alto"</formula>
    </cfRule>
    <cfRule type="cellIs" dxfId="620" priority="622" operator="equal">
      <formula>"Moderado"</formula>
    </cfRule>
    <cfRule type="cellIs" dxfId="619" priority="623" operator="equal">
      <formula>"Bajo"</formula>
    </cfRule>
  </conditionalFormatting>
  <conditionalFormatting sqref="P19">
    <cfRule type="cellIs" dxfId="618" priority="616" operator="equal">
      <formula>"Extremo"</formula>
    </cfRule>
    <cfRule type="cellIs" dxfId="617" priority="617" operator="equal">
      <formula>"Alto"</formula>
    </cfRule>
    <cfRule type="cellIs" dxfId="616" priority="618" operator="equal">
      <formula>"Moderado"</formula>
    </cfRule>
    <cfRule type="cellIs" dxfId="615" priority="619" operator="equal">
      <formula>"Bajo"</formula>
    </cfRule>
  </conditionalFormatting>
  <conditionalFormatting sqref="AA19">
    <cfRule type="cellIs" dxfId="614" priority="611" operator="equal">
      <formula>"Muy Alta"</formula>
    </cfRule>
    <cfRule type="cellIs" dxfId="613" priority="612" operator="equal">
      <formula>"Alta"</formula>
    </cfRule>
    <cfRule type="cellIs" dxfId="612" priority="613" operator="equal">
      <formula>"Media"</formula>
    </cfRule>
    <cfRule type="cellIs" dxfId="611" priority="614" operator="equal">
      <formula>"Baja"</formula>
    </cfRule>
    <cfRule type="cellIs" dxfId="610" priority="615" operator="equal">
      <formula>"Muy Baja"</formula>
    </cfRule>
  </conditionalFormatting>
  <conditionalFormatting sqref="AC19">
    <cfRule type="cellIs" dxfId="609" priority="606" operator="equal">
      <formula>"Catastrófico"</formula>
    </cfRule>
    <cfRule type="cellIs" dxfId="608" priority="607" operator="equal">
      <formula>"Mayor"</formula>
    </cfRule>
    <cfRule type="cellIs" dxfId="607" priority="608" operator="equal">
      <formula>"Moderado"</formula>
    </cfRule>
    <cfRule type="cellIs" dxfId="606" priority="609" operator="equal">
      <formula>"Menor"</formula>
    </cfRule>
    <cfRule type="cellIs" dxfId="605" priority="610" operator="equal">
      <formula>"Leve"</formula>
    </cfRule>
  </conditionalFormatting>
  <conditionalFormatting sqref="AE19">
    <cfRule type="cellIs" dxfId="604" priority="602" operator="equal">
      <formula>"Extremo"</formula>
    </cfRule>
    <cfRule type="cellIs" dxfId="603" priority="603" operator="equal">
      <formula>"Alto"</formula>
    </cfRule>
    <cfRule type="cellIs" dxfId="602" priority="604" operator="equal">
      <formula>"Moderado"</formula>
    </cfRule>
    <cfRule type="cellIs" dxfId="601" priority="605" operator="equal">
      <formula>"Bajo"</formula>
    </cfRule>
  </conditionalFormatting>
  <conditionalFormatting sqref="J20">
    <cfRule type="cellIs" dxfId="600" priority="597" operator="equal">
      <formula>"Muy Alta"</formula>
    </cfRule>
    <cfRule type="cellIs" dxfId="599" priority="598" operator="equal">
      <formula>"Alta"</formula>
    </cfRule>
    <cfRule type="cellIs" dxfId="598" priority="599" operator="equal">
      <formula>"Media"</formula>
    </cfRule>
    <cfRule type="cellIs" dxfId="597" priority="600" operator="equal">
      <formula>"Baja"</formula>
    </cfRule>
    <cfRule type="cellIs" dxfId="596" priority="601" operator="equal">
      <formula>"Muy Baja"</formula>
    </cfRule>
  </conditionalFormatting>
  <conditionalFormatting sqref="P20">
    <cfRule type="cellIs" dxfId="595" priority="593" operator="equal">
      <formula>"Extremo"</formula>
    </cfRule>
    <cfRule type="cellIs" dxfId="594" priority="594" operator="equal">
      <formula>"Alto"</formula>
    </cfRule>
    <cfRule type="cellIs" dxfId="593" priority="595" operator="equal">
      <formula>"Moderado"</formula>
    </cfRule>
    <cfRule type="cellIs" dxfId="592" priority="596" operator="equal">
      <formula>"Bajo"</formula>
    </cfRule>
  </conditionalFormatting>
  <conditionalFormatting sqref="AA20">
    <cfRule type="cellIs" dxfId="591" priority="588" operator="equal">
      <formula>"Muy Alta"</formula>
    </cfRule>
    <cfRule type="cellIs" dxfId="590" priority="589" operator="equal">
      <formula>"Alta"</formula>
    </cfRule>
    <cfRule type="cellIs" dxfId="589" priority="590" operator="equal">
      <formula>"Media"</formula>
    </cfRule>
    <cfRule type="cellIs" dxfId="588" priority="591" operator="equal">
      <formula>"Baja"</formula>
    </cfRule>
    <cfRule type="cellIs" dxfId="587" priority="592" operator="equal">
      <formula>"Muy Baja"</formula>
    </cfRule>
  </conditionalFormatting>
  <conditionalFormatting sqref="AC20">
    <cfRule type="cellIs" dxfId="586" priority="583" operator="equal">
      <formula>"Catastrófico"</formula>
    </cfRule>
    <cfRule type="cellIs" dxfId="585" priority="584" operator="equal">
      <formula>"Mayor"</formula>
    </cfRule>
    <cfRule type="cellIs" dxfId="584" priority="585" operator="equal">
      <formula>"Moderado"</formula>
    </cfRule>
    <cfRule type="cellIs" dxfId="583" priority="586" operator="equal">
      <formula>"Menor"</formula>
    </cfRule>
    <cfRule type="cellIs" dxfId="582" priority="587" operator="equal">
      <formula>"Leve"</formula>
    </cfRule>
  </conditionalFormatting>
  <conditionalFormatting sqref="AE20">
    <cfRule type="cellIs" dxfId="581" priority="579" operator="equal">
      <formula>"Extremo"</formula>
    </cfRule>
    <cfRule type="cellIs" dxfId="580" priority="580" operator="equal">
      <formula>"Alto"</formula>
    </cfRule>
    <cfRule type="cellIs" dxfId="579" priority="581" operator="equal">
      <formula>"Moderado"</formula>
    </cfRule>
    <cfRule type="cellIs" dxfId="578" priority="582" operator="equal">
      <formula>"Bajo"</formula>
    </cfRule>
  </conditionalFormatting>
  <conditionalFormatting sqref="R20">
    <cfRule type="containsText" dxfId="577" priority="575" operator="containsText" text="EXTREMA">
      <formula>NOT(ISERROR(SEARCH("EXTREMA",R20)))</formula>
    </cfRule>
    <cfRule type="containsText" dxfId="576" priority="576" operator="containsText" text="ALTA">
      <formula>NOT(ISERROR(SEARCH("ALTA",R20)))</formula>
    </cfRule>
    <cfRule type="containsText" dxfId="575" priority="577" operator="containsText" text="MODERADA">
      <formula>NOT(ISERROR(SEARCH("MODERADA",R20)))</formula>
    </cfRule>
    <cfRule type="containsText" dxfId="574" priority="578" operator="containsText" text="BAJA">
      <formula>NOT(ISERROR(SEARCH("BAJA",R20)))</formula>
    </cfRule>
  </conditionalFormatting>
  <conditionalFormatting sqref="M21:M24">
    <cfRule type="containsText" dxfId="573" priority="560" operator="containsText" text="❌">
      <formula>NOT(ISERROR(SEARCH("❌",M21)))</formula>
    </cfRule>
  </conditionalFormatting>
  <conditionalFormatting sqref="AA21">
    <cfRule type="cellIs" dxfId="572" priority="555" operator="equal">
      <formula>"Muy Alta"</formula>
    </cfRule>
    <cfRule type="cellIs" dxfId="571" priority="556" operator="equal">
      <formula>"Alta"</formula>
    </cfRule>
    <cfRule type="cellIs" dxfId="570" priority="557" operator="equal">
      <formula>"Media"</formula>
    </cfRule>
    <cfRule type="cellIs" dxfId="569" priority="558" operator="equal">
      <formula>"Baja"</formula>
    </cfRule>
    <cfRule type="cellIs" dxfId="568" priority="559" operator="equal">
      <formula>"Muy Baja"</formula>
    </cfRule>
  </conditionalFormatting>
  <conditionalFormatting sqref="AC21">
    <cfRule type="cellIs" dxfId="567" priority="550" operator="equal">
      <formula>"Catastrófico"</formula>
    </cfRule>
    <cfRule type="cellIs" dxfId="566" priority="551" operator="equal">
      <formula>"Mayor"</formula>
    </cfRule>
    <cfRule type="cellIs" dxfId="565" priority="552" operator="equal">
      <formula>"Moderado"</formula>
    </cfRule>
    <cfRule type="cellIs" dxfId="564" priority="553" operator="equal">
      <formula>"Menor"</formula>
    </cfRule>
    <cfRule type="cellIs" dxfId="563" priority="554" operator="equal">
      <formula>"Leve"</formula>
    </cfRule>
  </conditionalFormatting>
  <conditionalFormatting sqref="AE21">
    <cfRule type="cellIs" dxfId="562" priority="546" operator="equal">
      <formula>"Extremo"</formula>
    </cfRule>
    <cfRule type="cellIs" dxfId="561" priority="547" operator="equal">
      <formula>"Alto"</formula>
    </cfRule>
    <cfRule type="cellIs" dxfId="560" priority="548" operator="equal">
      <formula>"Moderado"</formula>
    </cfRule>
    <cfRule type="cellIs" dxfId="559" priority="549" operator="equal">
      <formula>"Bajo"</formula>
    </cfRule>
  </conditionalFormatting>
  <conditionalFormatting sqref="J22">
    <cfRule type="cellIs" dxfId="558" priority="541" operator="equal">
      <formula>"Muy Alta"</formula>
    </cfRule>
    <cfRule type="cellIs" dxfId="557" priority="542" operator="equal">
      <formula>"Alta"</formula>
    </cfRule>
    <cfRule type="cellIs" dxfId="556" priority="543" operator="equal">
      <formula>"Media"</formula>
    </cfRule>
    <cfRule type="cellIs" dxfId="555" priority="544" operator="equal">
      <formula>"Baja"</formula>
    </cfRule>
    <cfRule type="cellIs" dxfId="554" priority="545" operator="equal">
      <formula>"Muy Baja"</formula>
    </cfRule>
  </conditionalFormatting>
  <conditionalFormatting sqref="N22">
    <cfRule type="cellIs" dxfId="553" priority="536" operator="equal">
      <formula>"Catastrófico"</formula>
    </cfRule>
    <cfRule type="cellIs" dxfId="552" priority="537" operator="equal">
      <formula>"Mayor"</formula>
    </cfRule>
    <cfRule type="cellIs" dxfId="551" priority="538" operator="equal">
      <formula>"Moderado"</formula>
    </cfRule>
    <cfRule type="cellIs" dxfId="550" priority="539" operator="equal">
      <formula>"Menor"</formula>
    </cfRule>
    <cfRule type="cellIs" dxfId="549" priority="540" operator="equal">
      <formula>"Leve"</formula>
    </cfRule>
  </conditionalFormatting>
  <conditionalFormatting sqref="P22">
    <cfRule type="cellIs" dxfId="548" priority="532" operator="equal">
      <formula>"Extremo"</formula>
    </cfRule>
    <cfRule type="cellIs" dxfId="547" priority="533" operator="equal">
      <formula>"Alto"</formula>
    </cfRule>
    <cfRule type="cellIs" dxfId="546" priority="534" operator="equal">
      <formula>"Moderado"</formula>
    </cfRule>
    <cfRule type="cellIs" dxfId="545" priority="535" operator="equal">
      <formula>"Bajo"</formula>
    </cfRule>
  </conditionalFormatting>
  <conditionalFormatting sqref="N23">
    <cfRule type="cellIs" dxfId="544" priority="527" operator="equal">
      <formula>"Catastrófico"</formula>
    </cfRule>
    <cfRule type="cellIs" dxfId="543" priority="528" operator="equal">
      <formula>"Mayor"</formula>
    </cfRule>
    <cfRule type="cellIs" dxfId="542" priority="529" operator="equal">
      <formula>"Moderado"</formula>
    </cfRule>
    <cfRule type="cellIs" dxfId="541" priority="530" operator="equal">
      <formula>"Menor"</formula>
    </cfRule>
    <cfRule type="cellIs" dxfId="540" priority="531" operator="equal">
      <formula>"Leve"</formula>
    </cfRule>
  </conditionalFormatting>
  <conditionalFormatting sqref="J23">
    <cfRule type="cellIs" dxfId="539" priority="522" operator="equal">
      <formula>"Muy Alta"</formula>
    </cfRule>
    <cfRule type="cellIs" dxfId="538" priority="523" operator="equal">
      <formula>"Alta"</formula>
    </cfRule>
    <cfRule type="cellIs" dxfId="537" priority="524" operator="equal">
      <formula>"Media"</formula>
    </cfRule>
    <cfRule type="cellIs" dxfId="536" priority="525" operator="equal">
      <formula>"Baja"</formula>
    </cfRule>
    <cfRule type="cellIs" dxfId="535" priority="526" operator="equal">
      <formula>"Muy Baja"</formula>
    </cfRule>
  </conditionalFormatting>
  <conditionalFormatting sqref="P23">
    <cfRule type="cellIs" dxfId="534" priority="518" operator="equal">
      <formula>"Extremo"</formula>
    </cfRule>
    <cfRule type="cellIs" dxfId="533" priority="519" operator="equal">
      <formula>"Alto"</formula>
    </cfRule>
    <cfRule type="cellIs" dxfId="532" priority="520" operator="equal">
      <formula>"Moderado"</formula>
    </cfRule>
    <cfRule type="cellIs" dxfId="531" priority="521" operator="equal">
      <formula>"Bajo"</formula>
    </cfRule>
  </conditionalFormatting>
  <conditionalFormatting sqref="N24">
    <cfRule type="cellIs" dxfId="530" priority="513" operator="equal">
      <formula>"Catastrófico"</formula>
    </cfRule>
    <cfRule type="cellIs" dxfId="529" priority="514" operator="equal">
      <formula>"Mayor"</formula>
    </cfRule>
    <cfRule type="cellIs" dxfId="528" priority="515" operator="equal">
      <formula>"Moderado"</formula>
    </cfRule>
    <cfRule type="cellIs" dxfId="527" priority="516" operator="equal">
      <formula>"Menor"</formula>
    </cfRule>
    <cfRule type="cellIs" dxfId="526" priority="517" operator="equal">
      <formula>"Leve"</formula>
    </cfRule>
  </conditionalFormatting>
  <conditionalFormatting sqref="J24">
    <cfRule type="cellIs" dxfId="525" priority="508" operator="equal">
      <formula>"Muy Alta"</formula>
    </cfRule>
    <cfRule type="cellIs" dxfId="524" priority="509" operator="equal">
      <formula>"Alta"</formula>
    </cfRule>
    <cfRule type="cellIs" dxfId="523" priority="510" operator="equal">
      <formula>"Media"</formula>
    </cfRule>
    <cfRule type="cellIs" dxfId="522" priority="511" operator="equal">
      <formula>"Baja"</formula>
    </cfRule>
    <cfRule type="cellIs" dxfId="521" priority="512" operator="equal">
      <formula>"Muy Baja"</formula>
    </cfRule>
  </conditionalFormatting>
  <conditionalFormatting sqref="P24">
    <cfRule type="cellIs" dxfId="520" priority="504" operator="equal">
      <formula>"Extremo"</formula>
    </cfRule>
    <cfRule type="cellIs" dxfId="519" priority="505" operator="equal">
      <formula>"Alto"</formula>
    </cfRule>
    <cfRule type="cellIs" dxfId="518" priority="506" operator="equal">
      <formula>"Moderado"</formula>
    </cfRule>
    <cfRule type="cellIs" dxfId="517" priority="507" operator="equal">
      <formula>"Bajo"</formula>
    </cfRule>
  </conditionalFormatting>
  <conditionalFormatting sqref="J21 AA22:AA24">
    <cfRule type="cellIs" dxfId="516" priority="570" operator="equal">
      <formula>"Muy Alta"</formula>
    </cfRule>
    <cfRule type="cellIs" dxfId="515" priority="571" operator="equal">
      <formula>"Alta"</formula>
    </cfRule>
    <cfRule type="cellIs" dxfId="514" priority="572" operator="equal">
      <formula>"Media"</formula>
    </cfRule>
    <cfRule type="cellIs" dxfId="513" priority="573" operator="equal">
      <formula>"Baja"</formula>
    </cfRule>
    <cfRule type="cellIs" dxfId="512" priority="574" operator="equal">
      <formula>"Muy Baja"</formula>
    </cfRule>
  </conditionalFormatting>
  <conditionalFormatting sqref="N21 AC22:AC24">
    <cfRule type="cellIs" dxfId="511" priority="565" operator="equal">
      <formula>"Catastrófico"</formula>
    </cfRule>
    <cfRule type="cellIs" dxfId="510" priority="566" operator="equal">
      <formula>"Mayor"</formula>
    </cfRule>
    <cfRule type="cellIs" dxfId="509" priority="567" operator="equal">
      <formula>"Moderado"</formula>
    </cfRule>
    <cfRule type="cellIs" dxfId="508" priority="568" operator="equal">
      <formula>"Menor"</formula>
    </cfRule>
    <cfRule type="cellIs" dxfId="507" priority="569" operator="equal">
      <formula>"Leve"</formula>
    </cfRule>
  </conditionalFormatting>
  <conditionalFormatting sqref="P21 AE22:AE24">
    <cfRule type="cellIs" dxfId="506" priority="561" operator="equal">
      <formula>"Extremo"</formula>
    </cfRule>
    <cfRule type="cellIs" dxfId="505" priority="562" operator="equal">
      <formula>"Alto"</formula>
    </cfRule>
    <cfRule type="cellIs" dxfId="504" priority="563" operator="equal">
      <formula>"Moderado"</formula>
    </cfRule>
    <cfRule type="cellIs" dxfId="503" priority="564" operator="equal">
      <formula>"Bajo"</formula>
    </cfRule>
  </conditionalFormatting>
  <conditionalFormatting sqref="J25">
    <cfRule type="cellIs" dxfId="502" priority="499" operator="equal">
      <formula>"Muy Alta"</formula>
    </cfRule>
    <cfRule type="cellIs" dxfId="501" priority="500" operator="equal">
      <formula>"Alta"</formula>
    </cfRule>
    <cfRule type="cellIs" dxfId="500" priority="501" operator="equal">
      <formula>"Media"</formula>
    </cfRule>
    <cfRule type="cellIs" dxfId="499" priority="502" operator="equal">
      <formula>"Baja"</formula>
    </cfRule>
    <cfRule type="cellIs" dxfId="498" priority="503" operator="equal">
      <formula>"Muy Baja"</formula>
    </cfRule>
  </conditionalFormatting>
  <conditionalFormatting sqref="N25">
    <cfRule type="cellIs" dxfId="497" priority="494" operator="equal">
      <formula>"Catastrófico"</formula>
    </cfRule>
    <cfRule type="cellIs" dxfId="496" priority="495" operator="equal">
      <formula>"Mayor"</formula>
    </cfRule>
    <cfRule type="cellIs" dxfId="495" priority="496" operator="equal">
      <formula>"Moderado"</formula>
    </cfRule>
    <cfRule type="cellIs" dxfId="494" priority="497" operator="equal">
      <formula>"Menor"</formula>
    </cfRule>
    <cfRule type="cellIs" dxfId="493" priority="498" operator="equal">
      <formula>"Leve"</formula>
    </cfRule>
  </conditionalFormatting>
  <conditionalFormatting sqref="P25">
    <cfRule type="cellIs" dxfId="492" priority="490" operator="equal">
      <formula>"Extremo"</formula>
    </cfRule>
    <cfRule type="cellIs" dxfId="491" priority="491" operator="equal">
      <formula>"Alto"</formula>
    </cfRule>
    <cfRule type="cellIs" dxfId="490" priority="492" operator="equal">
      <formula>"Moderado"</formula>
    </cfRule>
    <cfRule type="cellIs" dxfId="489" priority="493" operator="equal">
      <formula>"Bajo"</formula>
    </cfRule>
  </conditionalFormatting>
  <conditionalFormatting sqref="AA25:AA26">
    <cfRule type="cellIs" dxfId="488" priority="485" operator="equal">
      <formula>"Muy Alta"</formula>
    </cfRule>
    <cfRule type="cellIs" dxfId="487" priority="486" operator="equal">
      <formula>"Alta"</formula>
    </cfRule>
    <cfRule type="cellIs" dxfId="486" priority="487" operator="equal">
      <formula>"Media"</formula>
    </cfRule>
    <cfRule type="cellIs" dxfId="485" priority="488" operator="equal">
      <formula>"Baja"</formula>
    </cfRule>
    <cfRule type="cellIs" dxfId="484" priority="489" operator="equal">
      <formula>"Muy Baja"</formula>
    </cfRule>
  </conditionalFormatting>
  <conditionalFormatting sqref="AC25:AC26">
    <cfRule type="cellIs" dxfId="483" priority="480" operator="equal">
      <formula>"Catastrófico"</formula>
    </cfRule>
    <cfRule type="cellIs" dxfId="482" priority="481" operator="equal">
      <formula>"Mayor"</formula>
    </cfRule>
    <cfRule type="cellIs" dxfId="481" priority="482" operator="equal">
      <formula>"Moderado"</formula>
    </cfRule>
    <cfRule type="cellIs" dxfId="480" priority="483" operator="equal">
      <formula>"Menor"</formula>
    </cfRule>
    <cfRule type="cellIs" dxfId="479" priority="484" operator="equal">
      <formula>"Leve"</formula>
    </cfRule>
  </conditionalFormatting>
  <conditionalFormatting sqref="AE25:AE26">
    <cfRule type="cellIs" dxfId="478" priority="476" operator="equal">
      <formula>"Extremo"</formula>
    </cfRule>
    <cfRule type="cellIs" dxfId="477" priority="477" operator="equal">
      <formula>"Alto"</formula>
    </cfRule>
    <cfRule type="cellIs" dxfId="476" priority="478" operator="equal">
      <formula>"Moderado"</formula>
    </cfRule>
    <cfRule type="cellIs" dxfId="475" priority="479" operator="equal">
      <formula>"Bajo"</formula>
    </cfRule>
  </conditionalFormatting>
  <conditionalFormatting sqref="M25:M26">
    <cfRule type="containsText" dxfId="474" priority="475" operator="containsText" text="❌">
      <formula>NOT(ISERROR(SEARCH("❌",M25)))</formula>
    </cfRule>
  </conditionalFormatting>
  <conditionalFormatting sqref="J27:J30">
    <cfRule type="cellIs" dxfId="473" priority="470" operator="equal">
      <formula>"Muy Alta"</formula>
    </cfRule>
    <cfRule type="cellIs" dxfId="472" priority="471" operator="equal">
      <formula>"Alta"</formula>
    </cfRule>
    <cfRule type="cellIs" dxfId="471" priority="472" operator="equal">
      <formula>"Media"</formula>
    </cfRule>
    <cfRule type="cellIs" dxfId="470" priority="473" operator="equal">
      <formula>"Baja"</formula>
    </cfRule>
    <cfRule type="cellIs" dxfId="469" priority="474" operator="equal">
      <formula>"Muy Baja"</formula>
    </cfRule>
  </conditionalFormatting>
  <conditionalFormatting sqref="N27:N30">
    <cfRule type="cellIs" dxfId="468" priority="465" operator="equal">
      <formula>"Catastrófico"</formula>
    </cfRule>
    <cfRule type="cellIs" dxfId="467" priority="466" operator="equal">
      <formula>"Mayor"</formula>
    </cfRule>
    <cfRule type="cellIs" dxfId="466" priority="467" operator="equal">
      <formula>"Moderado"</formula>
    </cfRule>
    <cfRule type="cellIs" dxfId="465" priority="468" operator="equal">
      <formula>"Menor"</formula>
    </cfRule>
    <cfRule type="cellIs" dxfId="464" priority="469" operator="equal">
      <formula>"Leve"</formula>
    </cfRule>
  </conditionalFormatting>
  <conditionalFormatting sqref="P27:P30">
    <cfRule type="cellIs" dxfId="463" priority="461" operator="equal">
      <formula>"Extremo"</formula>
    </cfRule>
    <cfRule type="cellIs" dxfId="462" priority="462" operator="equal">
      <formula>"Alto"</formula>
    </cfRule>
    <cfRule type="cellIs" dxfId="461" priority="463" operator="equal">
      <formula>"Moderado"</formula>
    </cfRule>
    <cfRule type="cellIs" dxfId="460" priority="464" operator="equal">
      <formula>"Bajo"</formula>
    </cfRule>
  </conditionalFormatting>
  <conditionalFormatting sqref="AA27:AA31">
    <cfRule type="cellIs" dxfId="459" priority="456" operator="equal">
      <formula>"Muy Alta"</formula>
    </cfRule>
    <cfRule type="cellIs" dxfId="458" priority="457" operator="equal">
      <formula>"Alta"</formula>
    </cfRule>
    <cfRule type="cellIs" dxfId="457" priority="458" operator="equal">
      <formula>"Media"</formula>
    </cfRule>
    <cfRule type="cellIs" dxfId="456" priority="459" operator="equal">
      <formula>"Baja"</formula>
    </cfRule>
    <cfRule type="cellIs" dxfId="455" priority="460" operator="equal">
      <formula>"Muy Baja"</formula>
    </cfRule>
  </conditionalFormatting>
  <conditionalFormatting sqref="AC27:AC31">
    <cfRule type="cellIs" dxfId="454" priority="451" operator="equal">
      <formula>"Catastrófico"</formula>
    </cfRule>
    <cfRule type="cellIs" dxfId="453" priority="452" operator="equal">
      <formula>"Mayor"</formula>
    </cfRule>
    <cfRule type="cellIs" dxfId="452" priority="453" operator="equal">
      <formula>"Moderado"</formula>
    </cfRule>
    <cfRule type="cellIs" dxfId="451" priority="454" operator="equal">
      <formula>"Menor"</formula>
    </cfRule>
    <cfRule type="cellIs" dxfId="450" priority="455" operator="equal">
      <formula>"Leve"</formula>
    </cfRule>
  </conditionalFormatting>
  <conditionalFormatting sqref="AE27:AE31">
    <cfRule type="cellIs" dxfId="449" priority="447" operator="equal">
      <formula>"Extremo"</formula>
    </cfRule>
    <cfRule type="cellIs" dxfId="448" priority="448" operator="equal">
      <formula>"Alto"</formula>
    </cfRule>
    <cfRule type="cellIs" dxfId="447" priority="449" operator="equal">
      <formula>"Moderado"</formula>
    </cfRule>
    <cfRule type="cellIs" dxfId="446" priority="450" operator="equal">
      <formula>"Bajo"</formula>
    </cfRule>
  </conditionalFormatting>
  <conditionalFormatting sqref="M27:M31">
    <cfRule type="containsText" dxfId="445" priority="446" operator="containsText" text="❌">
      <formula>NOT(ISERROR(SEARCH("❌",M27)))</formula>
    </cfRule>
  </conditionalFormatting>
  <conditionalFormatting sqref="R29:R30">
    <cfRule type="containsText" dxfId="444" priority="442" operator="containsText" text="EXTREMA">
      <formula>NOT(ISERROR(SEARCH("EXTREMA",R29)))</formula>
    </cfRule>
    <cfRule type="containsText" dxfId="443" priority="443" operator="containsText" text="ALTA">
      <formula>NOT(ISERROR(SEARCH("ALTA",R29)))</formula>
    </cfRule>
    <cfRule type="containsText" dxfId="442" priority="444" operator="containsText" text="MODERADA">
      <formula>NOT(ISERROR(SEARCH("MODERADA",R29)))</formula>
    </cfRule>
    <cfRule type="containsText" dxfId="441" priority="445" operator="containsText" text="BAJA">
      <formula>NOT(ISERROR(SEARCH("BAJA",R29)))</formula>
    </cfRule>
  </conditionalFormatting>
  <conditionalFormatting sqref="R27:R28">
    <cfRule type="containsText" dxfId="440" priority="438" operator="containsText" text="EXTREMA">
      <formula>NOT(ISERROR(SEARCH("EXTREMA",R27)))</formula>
    </cfRule>
    <cfRule type="containsText" dxfId="439" priority="439" operator="containsText" text="ALTA">
      <formula>NOT(ISERROR(SEARCH("ALTA",R27)))</formula>
    </cfRule>
    <cfRule type="containsText" dxfId="438" priority="440" operator="containsText" text="MODERADA">
      <formula>NOT(ISERROR(SEARCH("MODERADA",R27)))</formula>
    </cfRule>
    <cfRule type="containsText" dxfId="437" priority="441" operator="containsText" text="BAJA">
      <formula>NOT(ISERROR(SEARCH("BAJA",R27)))</formula>
    </cfRule>
  </conditionalFormatting>
  <conditionalFormatting sqref="J32">
    <cfRule type="cellIs" dxfId="436" priority="433" operator="equal">
      <formula>"Muy Alta"</formula>
    </cfRule>
    <cfRule type="cellIs" dxfId="435" priority="434" operator="equal">
      <formula>"Alta"</formula>
    </cfRule>
    <cfRule type="cellIs" dxfId="434" priority="435" operator="equal">
      <formula>"Media"</formula>
    </cfRule>
    <cfRule type="cellIs" dxfId="433" priority="436" operator="equal">
      <formula>"Baja"</formula>
    </cfRule>
    <cfRule type="cellIs" dxfId="432" priority="437" operator="equal">
      <formula>"Muy Baja"</formula>
    </cfRule>
  </conditionalFormatting>
  <conditionalFormatting sqref="N32:N34">
    <cfRule type="cellIs" dxfId="431" priority="428" operator="equal">
      <formula>"Catastrófico"</formula>
    </cfRule>
    <cfRule type="cellIs" dxfId="430" priority="429" operator="equal">
      <formula>"Mayor"</formula>
    </cfRule>
    <cfRule type="cellIs" dxfId="429" priority="430" operator="equal">
      <formula>"Moderado"</formula>
    </cfRule>
    <cfRule type="cellIs" dxfId="428" priority="431" operator="equal">
      <formula>"Menor"</formula>
    </cfRule>
    <cfRule type="cellIs" dxfId="427" priority="432" operator="equal">
      <formula>"Leve"</formula>
    </cfRule>
  </conditionalFormatting>
  <conditionalFormatting sqref="AA32:AA34">
    <cfRule type="cellIs" dxfId="426" priority="423" operator="equal">
      <formula>"Muy Alta"</formula>
    </cfRule>
    <cfRule type="cellIs" dxfId="425" priority="424" operator="equal">
      <formula>"Alta"</formula>
    </cfRule>
    <cfRule type="cellIs" dxfId="424" priority="425" operator="equal">
      <formula>"Media"</formula>
    </cfRule>
    <cfRule type="cellIs" dxfId="423" priority="426" operator="equal">
      <formula>"Baja"</formula>
    </cfRule>
    <cfRule type="cellIs" dxfId="422" priority="427" operator="equal">
      <formula>"Muy Baja"</formula>
    </cfRule>
  </conditionalFormatting>
  <conditionalFormatting sqref="AC32:AC34">
    <cfRule type="cellIs" dxfId="421" priority="418" operator="equal">
      <formula>"Catastrófico"</formula>
    </cfRule>
    <cfRule type="cellIs" dxfId="420" priority="419" operator="equal">
      <formula>"Mayor"</formula>
    </cfRule>
    <cfRule type="cellIs" dxfId="419" priority="420" operator="equal">
      <formula>"Moderado"</formula>
    </cfRule>
    <cfRule type="cellIs" dxfId="418" priority="421" operator="equal">
      <formula>"Menor"</formula>
    </cfRule>
    <cfRule type="cellIs" dxfId="417" priority="422" operator="equal">
      <formula>"Leve"</formula>
    </cfRule>
  </conditionalFormatting>
  <conditionalFormatting sqref="AE32:AE34">
    <cfRule type="cellIs" dxfId="416" priority="414" operator="equal">
      <formula>"Extremo"</formula>
    </cfRule>
    <cfRule type="cellIs" dxfId="415" priority="415" operator="equal">
      <formula>"Alto"</formula>
    </cfRule>
    <cfRule type="cellIs" dxfId="414" priority="416" operator="equal">
      <formula>"Moderado"</formula>
    </cfRule>
    <cfRule type="cellIs" dxfId="413" priority="417" operator="equal">
      <formula>"Bajo"</formula>
    </cfRule>
  </conditionalFormatting>
  <conditionalFormatting sqref="P32">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J33:J34">
    <cfRule type="cellIs" dxfId="408" priority="405" operator="equal">
      <formula>"Muy Alta"</formula>
    </cfRule>
    <cfRule type="cellIs" dxfId="407" priority="406" operator="equal">
      <formula>"Alta"</formula>
    </cfRule>
    <cfRule type="cellIs" dxfId="406" priority="407" operator="equal">
      <formula>"Media"</formula>
    </cfRule>
    <cfRule type="cellIs" dxfId="405" priority="408" operator="equal">
      <formula>"Baja"</formula>
    </cfRule>
    <cfRule type="cellIs" dxfId="404" priority="409" operator="equal">
      <formula>"Muy Baja"</formula>
    </cfRule>
  </conditionalFormatting>
  <conditionalFormatting sqref="P33:P34">
    <cfRule type="cellIs" dxfId="403" priority="401" operator="equal">
      <formula>"Extremo"</formula>
    </cfRule>
    <cfRule type="cellIs" dxfId="402" priority="402" operator="equal">
      <formula>"Alto"</formula>
    </cfRule>
    <cfRule type="cellIs" dxfId="401" priority="403" operator="equal">
      <formula>"Moderado"</formula>
    </cfRule>
    <cfRule type="cellIs" dxfId="400" priority="404" operator="equal">
      <formula>"Bajo"</formula>
    </cfRule>
  </conditionalFormatting>
  <conditionalFormatting sqref="M32:M34">
    <cfRule type="containsText" dxfId="399" priority="400" operator="containsText" text="❌">
      <formula>NOT(ISERROR(SEARCH("❌",M32)))</formula>
    </cfRule>
  </conditionalFormatting>
  <conditionalFormatting sqref="J35">
    <cfRule type="cellIs" dxfId="398" priority="395" operator="equal">
      <formula>"Muy Alta"</formula>
    </cfRule>
    <cfRule type="cellIs" dxfId="397" priority="396" operator="equal">
      <formula>"Alta"</formula>
    </cfRule>
    <cfRule type="cellIs" dxfId="396" priority="397" operator="equal">
      <formula>"Media"</formula>
    </cfRule>
    <cfRule type="cellIs" dxfId="395" priority="398" operator="equal">
      <formula>"Baja"</formula>
    </cfRule>
    <cfRule type="cellIs" dxfId="394" priority="399" operator="equal">
      <formula>"Muy Baja"</formula>
    </cfRule>
  </conditionalFormatting>
  <conditionalFormatting sqref="N35">
    <cfRule type="cellIs" dxfId="393" priority="390" operator="equal">
      <formula>"Catastrófico"</formula>
    </cfRule>
    <cfRule type="cellIs" dxfId="392" priority="391" operator="equal">
      <formula>"Mayor"</formula>
    </cfRule>
    <cfRule type="cellIs" dxfId="391" priority="392" operator="equal">
      <formula>"Moderado"</formula>
    </cfRule>
    <cfRule type="cellIs" dxfId="390" priority="393" operator="equal">
      <formula>"Menor"</formula>
    </cfRule>
    <cfRule type="cellIs" dxfId="389" priority="394" operator="equal">
      <formula>"Leve"</formula>
    </cfRule>
  </conditionalFormatting>
  <conditionalFormatting sqref="P35">
    <cfRule type="cellIs" dxfId="388" priority="386" operator="equal">
      <formula>"Extremo"</formula>
    </cfRule>
    <cfRule type="cellIs" dxfId="387" priority="387" operator="equal">
      <formula>"Alto"</formula>
    </cfRule>
    <cfRule type="cellIs" dxfId="386" priority="388" operator="equal">
      <formula>"Moderado"</formula>
    </cfRule>
    <cfRule type="cellIs" dxfId="385" priority="389" operator="equal">
      <formula>"Bajo"</formula>
    </cfRule>
  </conditionalFormatting>
  <conditionalFormatting sqref="AA35:AA36">
    <cfRule type="cellIs" dxfId="384" priority="381" operator="equal">
      <formula>"Muy Alta"</formula>
    </cfRule>
    <cfRule type="cellIs" dxfId="383" priority="382" operator="equal">
      <formula>"Alta"</formula>
    </cfRule>
    <cfRule type="cellIs" dxfId="382" priority="383" operator="equal">
      <formula>"Media"</formula>
    </cfRule>
    <cfRule type="cellIs" dxfId="381" priority="384" operator="equal">
      <formula>"Baja"</formula>
    </cfRule>
    <cfRule type="cellIs" dxfId="380" priority="385" operator="equal">
      <formula>"Muy Baja"</formula>
    </cfRule>
  </conditionalFormatting>
  <conditionalFormatting sqref="AC35:AC36">
    <cfRule type="cellIs" dxfId="379" priority="376" operator="equal">
      <formula>"Catastrófico"</formula>
    </cfRule>
    <cfRule type="cellIs" dxfId="378" priority="377" operator="equal">
      <formula>"Mayor"</formula>
    </cfRule>
    <cfRule type="cellIs" dxfId="377" priority="378" operator="equal">
      <formula>"Moderado"</formula>
    </cfRule>
    <cfRule type="cellIs" dxfId="376" priority="379" operator="equal">
      <formula>"Menor"</formula>
    </cfRule>
    <cfRule type="cellIs" dxfId="375" priority="380" operator="equal">
      <formula>"Leve"</formula>
    </cfRule>
  </conditionalFormatting>
  <conditionalFormatting sqref="AE35:AE36">
    <cfRule type="cellIs" dxfId="374" priority="372" operator="equal">
      <formula>"Extremo"</formula>
    </cfRule>
    <cfRule type="cellIs" dxfId="373" priority="373" operator="equal">
      <formula>"Alto"</formula>
    </cfRule>
    <cfRule type="cellIs" dxfId="372" priority="374" operator="equal">
      <formula>"Moderado"</formula>
    </cfRule>
    <cfRule type="cellIs" dxfId="371" priority="375" operator="equal">
      <formula>"Bajo"</formula>
    </cfRule>
  </conditionalFormatting>
  <conditionalFormatting sqref="M35:M36">
    <cfRule type="containsText" dxfId="370" priority="371" operator="containsText" text="❌">
      <formula>NOT(ISERROR(SEARCH("❌",M35)))</formula>
    </cfRule>
  </conditionalFormatting>
  <conditionalFormatting sqref="J37 AA37">
    <cfRule type="cellIs" dxfId="369" priority="327" operator="equal">
      <formula>"Muy Alta"</formula>
    </cfRule>
  </conditionalFormatting>
  <conditionalFormatting sqref="J37 AA37">
    <cfRule type="cellIs" dxfId="368" priority="328" operator="equal">
      <formula>"Alta"</formula>
    </cfRule>
  </conditionalFormatting>
  <conditionalFormatting sqref="J37 AA37">
    <cfRule type="cellIs" dxfId="367" priority="329" operator="equal">
      <formula>"Media"</formula>
    </cfRule>
  </conditionalFormatting>
  <conditionalFormatting sqref="J37 AA37">
    <cfRule type="cellIs" dxfId="366" priority="330" operator="equal">
      <formula>"Baja"</formula>
    </cfRule>
  </conditionalFormatting>
  <conditionalFormatting sqref="J37 AA37">
    <cfRule type="cellIs" dxfId="365" priority="331" operator="equal">
      <formula>"Muy Baja"</formula>
    </cfRule>
  </conditionalFormatting>
  <conditionalFormatting sqref="N37 AC37">
    <cfRule type="cellIs" dxfId="364" priority="332" operator="equal">
      <formula>"Catastrófico"</formula>
    </cfRule>
  </conditionalFormatting>
  <conditionalFormatting sqref="N37 AC37">
    <cfRule type="cellIs" dxfId="363" priority="333" operator="equal">
      <formula>"Mayor"</formula>
    </cfRule>
  </conditionalFormatting>
  <conditionalFormatting sqref="N37 AC37">
    <cfRule type="cellIs" dxfId="362" priority="334" operator="equal">
      <formula>"Moderado"</formula>
    </cfRule>
  </conditionalFormatting>
  <conditionalFormatting sqref="N37 AC37">
    <cfRule type="cellIs" dxfId="361" priority="335" operator="equal">
      <formula>"Menor"</formula>
    </cfRule>
  </conditionalFormatting>
  <conditionalFormatting sqref="N37 AC37">
    <cfRule type="cellIs" dxfId="360" priority="336" operator="equal">
      <formula>"Leve"</formula>
    </cfRule>
  </conditionalFormatting>
  <conditionalFormatting sqref="P37 AE37">
    <cfRule type="cellIs" dxfId="359" priority="337" operator="equal">
      <formula>"Extremo"</formula>
    </cfRule>
  </conditionalFormatting>
  <conditionalFormatting sqref="P37 AE37">
    <cfRule type="cellIs" dxfId="358" priority="338" operator="equal">
      <formula>"Alto"</formula>
    </cfRule>
  </conditionalFormatting>
  <conditionalFormatting sqref="P37 AE37">
    <cfRule type="cellIs" dxfId="357" priority="339" operator="equal">
      <formula>"Moderado"</formula>
    </cfRule>
  </conditionalFormatting>
  <conditionalFormatting sqref="P37 AE37">
    <cfRule type="cellIs" dxfId="356" priority="340" operator="equal">
      <formula>"Bajo"</formula>
    </cfRule>
  </conditionalFormatting>
  <conditionalFormatting sqref="M37:M40">
    <cfRule type="containsText" dxfId="355" priority="341" operator="containsText" text="❌">
      <formula>NOT(ISERROR(SEARCH(("❌"),(M37))))</formula>
    </cfRule>
  </conditionalFormatting>
  <conditionalFormatting sqref="J41:J45">
    <cfRule type="cellIs" dxfId="354" priority="342" operator="equal">
      <formula>"Muy Alta"</formula>
    </cfRule>
  </conditionalFormatting>
  <conditionalFormatting sqref="J41:J45">
    <cfRule type="cellIs" dxfId="353" priority="343" operator="equal">
      <formula>"Alta"</formula>
    </cfRule>
  </conditionalFormatting>
  <conditionalFormatting sqref="J41:J45">
    <cfRule type="cellIs" dxfId="352" priority="344" operator="equal">
      <formula>"Media"</formula>
    </cfRule>
  </conditionalFormatting>
  <conditionalFormatting sqref="J41:J45">
    <cfRule type="cellIs" dxfId="351" priority="345" operator="equal">
      <formula>"Baja"</formula>
    </cfRule>
  </conditionalFormatting>
  <conditionalFormatting sqref="J41:J45">
    <cfRule type="cellIs" dxfId="350" priority="346" operator="equal">
      <formula>"Muy Baja"</formula>
    </cfRule>
  </conditionalFormatting>
  <conditionalFormatting sqref="N41:N45">
    <cfRule type="cellIs" dxfId="349" priority="347" operator="equal">
      <formula>"Catastrófico"</formula>
    </cfRule>
  </conditionalFormatting>
  <conditionalFormatting sqref="N41:N45">
    <cfRule type="cellIs" dxfId="348" priority="348" operator="equal">
      <formula>"Mayor"</formula>
    </cfRule>
  </conditionalFormatting>
  <conditionalFormatting sqref="N41:N45">
    <cfRule type="cellIs" dxfId="347" priority="349" operator="equal">
      <formula>"Moderado"</formula>
    </cfRule>
  </conditionalFormatting>
  <conditionalFormatting sqref="N41:N45">
    <cfRule type="cellIs" dxfId="346" priority="350" operator="equal">
      <formula>"Menor"</formula>
    </cfRule>
  </conditionalFormatting>
  <conditionalFormatting sqref="N41:N45">
    <cfRule type="cellIs" dxfId="345" priority="351" operator="equal">
      <formula>"Leve"</formula>
    </cfRule>
  </conditionalFormatting>
  <conditionalFormatting sqref="P41:P45">
    <cfRule type="cellIs" dxfId="344" priority="352" operator="equal">
      <formula>"Extremo"</formula>
    </cfRule>
  </conditionalFormatting>
  <conditionalFormatting sqref="P41:P45">
    <cfRule type="cellIs" dxfId="343" priority="353" operator="equal">
      <formula>"Alto"</formula>
    </cfRule>
  </conditionalFormatting>
  <conditionalFormatting sqref="P41:P45">
    <cfRule type="cellIs" dxfId="342" priority="354" operator="equal">
      <formula>"Moderado"</formula>
    </cfRule>
  </conditionalFormatting>
  <conditionalFormatting sqref="P41:P45">
    <cfRule type="cellIs" dxfId="341" priority="355" operator="equal">
      <formula>"Bajo"</formula>
    </cfRule>
  </conditionalFormatting>
  <conditionalFormatting sqref="AA41">
    <cfRule type="cellIs" dxfId="340" priority="356" operator="equal">
      <formula>"Muy Alta"</formula>
    </cfRule>
  </conditionalFormatting>
  <conditionalFormatting sqref="AA41">
    <cfRule type="cellIs" dxfId="339" priority="357" operator="equal">
      <formula>"Alta"</formula>
    </cfRule>
  </conditionalFormatting>
  <conditionalFormatting sqref="AA41">
    <cfRule type="cellIs" dxfId="338" priority="358" operator="equal">
      <formula>"Media"</formula>
    </cfRule>
  </conditionalFormatting>
  <conditionalFormatting sqref="AA41">
    <cfRule type="cellIs" dxfId="337" priority="359" operator="equal">
      <formula>"Baja"</formula>
    </cfRule>
  </conditionalFormatting>
  <conditionalFormatting sqref="AA41">
    <cfRule type="cellIs" dxfId="336" priority="360" operator="equal">
      <formula>"Muy Baja"</formula>
    </cfRule>
  </conditionalFormatting>
  <conditionalFormatting sqref="AC41">
    <cfRule type="cellIs" dxfId="335" priority="361" operator="equal">
      <formula>"Catastrófico"</formula>
    </cfRule>
  </conditionalFormatting>
  <conditionalFormatting sqref="AC41">
    <cfRule type="cellIs" dxfId="334" priority="362" operator="equal">
      <formula>"Mayor"</formula>
    </cfRule>
  </conditionalFormatting>
  <conditionalFormatting sqref="AC41">
    <cfRule type="cellIs" dxfId="333" priority="363" operator="equal">
      <formula>"Moderado"</formula>
    </cfRule>
  </conditionalFormatting>
  <conditionalFormatting sqref="AC41">
    <cfRule type="cellIs" dxfId="332" priority="364" operator="equal">
      <formula>"Menor"</formula>
    </cfRule>
  </conditionalFormatting>
  <conditionalFormatting sqref="AC41">
    <cfRule type="cellIs" dxfId="331" priority="365" operator="equal">
      <formula>"Leve"</formula>
    </cfRule>
  </conditionalFormatting>
  <conditionalFormatting sqref="AE41">
    <cfRule type="cellIs" dxfId="330" priority="366" operator="equal">
      <formula>"Extremo"</formula>
    </cfRule>
  </conditionalFormatting>
  <conditionalFormatting sqref="AE41">
    <cfRule type="cellIs" dxfId="329" priority="367" operator="equal">
      <formula>"Alto"</formula>
    </cfRule>
  </conditionalFormatting>
  <conditionalFormatting sqref="AE41">
    <cfRule type="cellIs" dxfId="328" priority="368" operator="equal">
      <formula>"Moderado"</formula>
    </cfRule>
  </conditionalFormatting>
  <conditionalFormatting sqref="AE41">
    <cfRule type="cellIs" dxfId="327" priority="369" operator="equal">
      <formula>"Bajo"</formula>
    </cfRule>
  </conditionalFormatting>
  <conditionalFormatting sqref="M41:M45">
    <cfRule type="containsText" dxfId="326" priority="370" operator="containsText" text="❌">
      <formula>NOT(ISERROR(SEARCH(("❌"),(M41))))</formula>
    </cfRule>
  </conditionalFormatting>
  <conditionalFormatting sqref="M46:M47">
    <cfRule type="containsText" dxfId="325" priority="280" operator="containsText" text="❌">
      <formula>NOT(ISERROR(SEARCH("❌",M46)))</formula>
    </cfRule>
  </conditionalFormatting>
  <conditionalFormatting sqref="J46:J47">
    <cfRule type="cellIs" dxfId="324" priority="322" operator="equal">
      <formula>"Muy Alta"</formula>
    </cfRule>
    <cfRule type="cellIs" dxfId="323" priority="323" operator="equal">
      <formula>"Alta"</formula>
    </cfRule>
    <cfRule type="cellIs" dxfId="322" priority="324" operator="equal">
      <formula>"Media"</formula>
    </cfRule>
    <cfRule type="cellIs" dxfId="321" priority="325" operator="equal">
      <formula>"Baja"</formula>
    </cfRule>
    <cfRule type="cellIs" dxfId="320" priority="326" operator="equal">
      <formula>"Muy Baja"</formula>
    </cfRule>
  </conditionalFormatting>
  <conditionalFormatting sqref="N46:N47">
    <cfRule type="cellIs" dxfId="319" priority="317" operator="equal">
      <formula>"Catastrófico"</formula>
    </cfRule>
    <cfRule type="cellIs" dxfId="318" priority="318" operator="equal">
      <formula>"Mayor"</formula>
    </cfRule>
    <cfRule type="cellIs" dxfId="317" priority="319" operator="equal">
      <formula>"Moderado"</formula>
    </cfRule>
    <cfRule type="cellIs" dxfId="316" priority="320" operator="equal">
      <formula>"Menor"</formula>
    </cfRule>
    <cfRule type="cellIs" dxfId="315" priority="321" operator="equal">
      <formula>"Leve"</formula>
    </cfRule>
  </conditionalFormatting>
  <conditionalFormatting sqref="P46">
    <cfRule type="cellIs" dxfId="314" priority="313" operator="equal">
      <formula>"Extremo"</formula>
    </cfRule>
    <cfRule type="cellIs" dxfId="313" priority="314" operator="equal">
      <formula>"Alto"</formula>
    </cfRule>
    <cfRule type="cellIs" dxfId="312" priority="315" operator="equal">
      <formula>"Moderado"</formula>
    </cfRule>
    <cfRule type="cellIs" dxfId="311" priority="316" operator="equal">
      <formula>"Bajo"</formula>
    </cfRule>
  </conditionalFormatting>
  <conditionalFormatting sqref="AA46">
    <cfRule type="cellIs" dxfId="310" priority="308" operator="equal">
      <formula>"Muy Alta"</formula>
    </cfRule>
    <cfRule type="cellIs" dxfId="309" priority="309" operator="equal">
      <formula>"Alta"</formula>
    </cfRule>
    <cfRule type="cellIs" dxfId="308" priority="310" operator="equal">
      <formula>"Media"</formula>
    </cfRule>
    <cfRule type="cellIs" dxfId="307" priority="311" operator="equal">
      <formula>"Baja"</formula>
    </cfRule>
    <cfRule type="cellIs" dxfId="306" priority="312" operator="equal">
      <formula>"Muy Baja"</formula>
    </cfRule>
  </conditionalFormatting>
  <conditionalFormatting sqref="AC46">
    <cfRule type="cellIs" dxfId="305" priority="303" operator="equal">
      <formula>"Catastrófico"</formula>
    </cfRule>
    <cfRule type="cellIs" dxfId="304" priority="304" operator="equal">
      <formula>"Mayor"</formula>
    </cfRule>
    <cfRule type="cellIs" dxfId="303" priority="305" operator="equal">
      <formula>"Moderado"</formula>
    </cfRule>
    <cfRule type="cellIs" dxfId="302" priority="306" operator="equal">
      <formula>"Menor"</formula>
    </cfRule>
    <cfRule type="cellIs" dxfId="301" priority="307" operator="equal">
      <formula>"Leve"</formula>
    </cfRule>
  </conditionalFormatting>
  <conditionalFormatting sqref="AE46">
    <cfRule type="cellIs" dxfId="300" priority="299" operator="equal">
      <formula>"Extremo"</formula>
    </cfRule>
    <cfRule type="cellIs" dxfId="299" priority="300" operator="equal">
      <formula>"Alto"</formula>
    </cfRule>
    <cfRule type="cellIs" dxfId="298" priority="301" operator="equal">
      <formula>"Moderado"</formula>
    </cfRule>
    <cfRule type="cellIs" dxfId="297" priority="302" operator="equal">
      <formula>"Bajo"</formula>
    </cfRule>
  </conditionalFormatting>
  <conditionalFormatting sqref="P47">
    <cfRule type="cellIs" dxfId="296" priority="295" operator="equal">
      <formula>"Extremo"</formula>
    </cfRule>
    <cfRule type="cellIs" dxfId="295" priority="296" operator="equal">
      <formula>"Alto"</formula>
    </cfRule>
    <cfRule type="cellIs" dxfId="294" priority="297" operator="equal">
      <formula>"Moderado"</formula>
    </cfRule>
    <cfRule type="cellIs" dxfId="293" priority="298" operator="equal">
      <formula>"Bajo"</formula>
    </cfRule>
  </conditionalFormatting>
  <conditionalFormatting sqref="AA47">
    <cfRule type="cellIs" dxfId="292" priority="290" operator="equal">
      <formula>"Muy Alta"</formula>
    </cfRule>
    <cfRule type="cellIs" dxfId="291" priority="291" operator="equal">
      <formula>"Alta"</formula>
    </cfRule>
    <cfRule type="cellIs" dxfId="290" priority="292" operator="equal">
      <formula>"Media"</formula>
    </cfRule>
    <cfRule type="cellIs" dxfId="289" priority="293" operator="equal">
      <formula>"Baja"</formula>
    </cfRule>
    <cfRule type="cellIs" dxfId="288" priority="294" operator="equal">
      <formula>"Muy Baja"</formula>
    </cfRule>
  </conditionalFormatting>
  <conditionalFormatting sqref="AC47">
    <cfRule type="cellIs" dxfId="287" priority="285" operator="equal">
      <formula>"Catastrófico"</formula>
    </cfRule>
    <cfRule type="cellIs" dxfId="286" priority="286" operator="equal">
      <formula>"Mayor"</formula>
    </cfRule>
    <cfRule type="cellIs" dxfId="285" priority="287" operator="equal">
      <formula>"Moderado"</formula>
    </cfRule>
    <cfRule type="cellIs" dxfId="284" priority="288" operator="equal">
      <formula>"Menor"</formula>
    </cfRule>
    <cfRule type="cellIs" dxfId="283" priority="289" operator="equal">
      <formula>"Leve"</formula>
    </cfRule>
  </conditionalFormatting>
  <conditionalFormatting sqref="AE47">
    <cfRule type="cellIs" dxfId="282" priority="281" operator="equal">
      <formula>"Extremo"</formula>
    </cfRule>
    <cfRule type="cellIs" dxfId="281" priority="282" operator="equal">
      <formula>"Alto"</formula>
    </cfRule>
    <cfRule type="cellIs" dxfId="280" priority="283" operator="equal">
      <formula>"Moderado"</formula>
    </cfRule>
    <cfRule type="cellIs" dxfId="279" priority="284" operator="equal">
      <formula>"Bajo"</formula>
    </cfRule>
  </conditionalFormatting>
  <conditionalFormatting sqref="J48">
    <cfRule type="cellIs" dxfId="278" priority="275" operator="equal">
      <formula>"Muy Alta"</formula>
    </cfRule>
    <cfRule type="cellIs" dxfId="277" priority="276" operator="equal">
      <formula>"Alta"</formula>
    </cfRule>
    <cfRule type="cellIs" dxfId="276" priority="277" operator="equal">
      <formula>"Media"</formula>
    </cfRule>
    <cfRule type="cellIs" dxfId="275" priority="278" operator="equal">
      <formula>"Baja"</formula>
    </cfRule>
    <cfRule type="cellIs" dxfId="274" priority="279" operator="equal">
      <formula>"Muy Baja"</formula>
    </cfRule>
  </conditionalFormatting>
  <conditionalFormatting sqref="N48">
    <cfRule type="cellIs" dxfId="273" priority="270" operator="equal">
      <formula>"Catastrófico"</formula>
    </cfRule>
    <cfRule type="cellIs" dxfId="272" priority="271" operator="equal">
      <formula>"Mayor"</formula>
    </cfRule>
    <cfRule type="cellIs" dxfId="271" priority="272" operator="equal">
      <formula>"Moderado"</formula>
    </cfRule>
    <cfRule type="cellIs" dxfId="270" priority="273" operator="equal">
      <formula>"Menor"</formula>
    </cfRule>
    <cfRule type="cellIs" dxfId="269" priority="274" operator="equal">
      <formula>"Leve"</formula>
    </cfRule>
  </conditionalFormatting>
  <conditionalFormatting sqref="P48">
    <cfRule type="cellIs" dxfId="268" priority="266" operator="equal">
      <formula>"Extremo"</formula>
    </cfRule>
    <cfRule type="cellIs" dxfId="267" priority="267" operator="equal">
      <formula>"Alto"</formula>
    </cfRule>
    <cfRule type="cellIs" dxfId="266" priority="268" operator="equal">
      <formula>"Moderado"</formula>
    </cfRule>
    <cfRule type="cellIs" dxfId="265" priority="269" operator="equal">
      <formula>"Bajo"</formula>
    </cfRule>
  </conditionalFormatting>
  <conditionalFormatting sqref="AA48">
    <cfRule type="cellIs" dxfId="264" priority="261" operator="equal">
      <formula>"Muy Alta"</formula>
    </cfRule>
    <cfRule type="cellIs" dxfId="263" priority="262" operator="equal">
      <formula>"Alta"</formula>
    </cfRule>
    <cfRule type="cellIs" dxfId="262" priority="263" operator="equal">
      <formula>"Media"</formula>
    </cfRule>
    <cfRule type="cellIs" dxfId="261" priority="264" operator="equal">
      <formula>"Baja"</formula>
    </cfRule>
    <cfRule type="cellIs" dxfId="260" priority="265" operator="equal">
      <formula>"Muy Baja"</formula>
    </cfRule>
  </conditionalFormatting>
  <conditionalFormatting sqref="AC48">
    <cfRule type="cellIs" dxfId="259" priority="256" operator="equal">
      <formula>"Catastrófico"</formula>
    </cfRule>
    <cfRule type="cellIs" dxfId="258" priority="257" operator="equal">
      <formula>"Mayor"</formula>
    </cfRule>
    <cfRule type="cellIs" dxfId="257" priority="258" operator="equal">
      <formula>"Moderado"</formula>
    </cfRule>
    <cfRule type="cellIs" dxfId="256" priority="259" operator="equal">
      <formula>"Menor"</formula>
    </cfRule>
    <cfRule type="cellIs" dxfId="255" priority="260" operator="equal">
      <formula>"Leve"</formula>
    </cfRule>
  </conditionalFormatting>
  <conditionalFormatting sqref="AE48">
    <cfRule type="cellIs" dxfId="254" priority="252" operator="equal">
      <formula>"Extremo"</formula>
    </cfRule>
    <cfRule type="cellIs" dxfId="253" priority="253" operator="equal">
      <formula>"Alto"</formula>
    </cfRule>
    <cfRule type="cellIs" dxfId="252" priority="254" operator="equal">
      <formula>"Moderado"</formula>
    </cfRule>
    <cfRule type="cellIs" dxfId="251" priority="255" operator="equal">
      <formula>"Bajo"</formula>
    </cfRule>
  </conditionalFormatting>
  <conditionalFormatting sqref="M48">
    <cfRule type="containsText" dxfId="250" priority="251" operator="containsText" text="❌">
      <formula>NOT(ISERROR(SEARCH("❌",M48)))</formula>
    </cfRule>
  </conditionalFormatting>
  <conditionalFormatting sqref="N49">
    <cfRule type="cellIs" dxfId="249" priority="246" operator="equal">
      <formula>"Catastrófico"</formula>
    </cfRule>
    <cfRule type="cellIs" dxfId="248" priority="247" operator="equal">
      <formula>"Mayor"</formula>
    </cfRule>
    <cfRule type="cellIs" dxfId="247" priority="248" operator="equal">
      <formula>"Moderado"</formula>
    </cfRule>
    <cfRule type="cellIs" dxfId="246" priority="249" operator="equal">
      <formula>"Menor"</formula>
    </cfRule>
    <cfRule type="cellIs" dxfId="245" priority="250" operator="equal">
      <formula>"Leve"</formula>
    </cfRule>
  </conditionalFormatting>
  <conditionalFormatting sqref="P49">
    <cfRule type="cellIs" dxfId="244" priority="242" operator="equal">
      <formula>"Extremo"</formula>
    </cfRule>
    <cfRule type="cellIs" dxfId="243" priority="243" operator="equal">
      <formula>"Alto"</formula>
    </cfRule>
    <cfRule type="cellIs" dxfId="242" priority="244" operator="equal">
      <formula>"Moderado"</formula>
    </cfRule>
    <cfRule type="cellIs" dxfId="241" priority="245" operator="equal">
      <formula>"Bajo"</formula>
    </cfRule>
  </conditionalFormatting>
  <conditionalFormatting sqref="M49">
    <cfRule type="containsText" dxfId="240" priority="241" operator="containsText" text="❌">
      <formula>NOT(ISERROR(SEARCH("❌",M49)))</formula>
    </cfRule>
  </conditionalFormatting>
  <conditionalFormatting sqref="J49">
    <cfRule type="cellIs" dxfId="239" priority="236" operator="equal">
      <formula>"Muy Alta"</formula>
    </cfRule>
    <cfRule type="cellIs" dxfId="238" priority="237" operator="equal">
      <formula>"Alta"</formula>
    </cfRule>
    <cfRule type="cellIs" dxfId="237" priority="238" operator="equal">
      <formula>"Media"</formula>
    </cfRule>
    <cfRule type="cellIs" dxfId="236" priority="239" operator="equal">
      <formula>"Baja"</formula>
    </cfRule>
    <cfRule type="cellIs" dxfId="235" priority="240" operator="equal">
      <formula>"Muy Baja"</formula>
    </cfRule>
  </conditionalFormatting>
  <conditionalFormatting sqref="N51">
    <cfRule type="cellIs" dxfId="234" priority="231" operator="equal">
      <formula>"Catastrófico"</formula>
    </cfRule>
    <cfRule type="cellIs" dxfId="233" priority="232" operator="equal">
      <formula>"Mayor"</formula>
    </cfRule>
    <cfRule type="cellIs" dxfId="232" priority="233" operator="equal">
      <formula>"Moderado"</formula>
    </cfRule>
    <cfRule type="cellIs" dxfId="231" priority="234" operator="equal">
      <formula>"Menor"</formula>
    </cfRule>
    <cfRule type="cellIs" dxfId="230" priority="235" operator="equal">
      <formula>"Leve"</formula>
    </cfRule>
  </conditionalFormatting>
  <conditionalFormatting sqref="J51">
    <cfRule type="cellIs" dxfId="229" priority="226" operator="equal">
      <formula>"Muy Alta"</formula>
    </cfRule>
    <cfRule type="cellIs" dxfId="228" priority="227" operator="equal">
      <formula>"Alta"</formula>
    </cfRule>
    <cfRule type="cellIs" dxfId="227" priority="228" operator="equal">
      <formula>"Media"</formula>
    </cfRule>
    <cfRule type="cellIs" dxfId="226" priority="229" operator="equal">
      <formula>"Baja"</formula>
    </cfRule>
    <cfRule type="cellIs" dxfId="225" priority="230" operator="equal">
      <formula>"Muy Baja"</formula>
    </cfRule>
  </conditionalFormatting>
  <conditionalFormatting sqref="P51">
    <cfRule type="cellIs" dxfId="224" priority="222" operator="equal">
      <formula>"Extremo"</formula>
    </cfRule>
    <cfRule type="cellIs" dxfId="223" priority="223" operator="equal">
      <formula>"Alto"</formula>
    </cfRule>
    <cfRule type="cellIs" dxfId="222" priority="224" operator="equal">
      <formula>"Moderado"</formula>
    </cfRule>
    <cfRule type="cellIs" dxfId="221" priority="225" operator="equal">
      <formula>"Bajo"</formula>
    </cfRule>
  </conditionalFormatting>
  <conditionalFormatting sqref="AA51">
    <cfRule type="cellIs" dxfId="220" priority="217" operator="equal">
      <formula>"Muy Alta"</formula>
    </cfRule>
    <cfRule type="cellIs" dxfId="219" priority="218" operator="equal">
      <formula>"Alta"</formula>
    </cfRule>
    <cfRule type="cellIs" dxfId="218" priority="219" operator="equal">
      <formula>"Media"</formula>
    </cfRule>
    <cfRule type="cellIs" dxfId="217" priority="220" operator="equal">
      <formula>"Baja"</formula>
    </cfRule>
    <cfRule type="cellIs" dxfId="216" priority="221" operator="equal">
      <formula>"Muy Baja"</formula>
    </cfRule>
  </conditionalFormatting>
  <conditionalFormatting sqref="AC51">
    <cfRule type="cellIs" dxfId="215" priority="212" operator="equal">
      <formula>"Catastrófico"</formula>
    </cfRule>
    <cfRule type="cellIs" dxfId="214" priority="213" operator="equal">
      <formula>"Mayor"</formula>
    </cfRule>
    <cfRule type="cellIs" dxfId="213" priority="214" operator="equal">
      <formula>"Moderado"</formula>
    </cfRule>
    <cfRule type="cellIs" dxfId="212" priority="215" operator="equal">
      <formula>"Menor"</formula>
    </cfRule>
    <cfRule type="cellIs" dxfId="211" priority="216" operator="equal">
      <formula>"Leve"</formula>
    </cfRule>
  </conditionalFormatting>
  <conditionalFormatting sqref="AE51">
    <cfRule type="cellIs" dxfId="210" priority="208" operator="equal">
      <formula>"Extremo"</formula>
    </cfRule>
    <cfRule type="cellIs" dxfId="209" priority="209" operator="equal">
      <formula>"Alto"</formula>
    </cfRule>
    <cfRule type="cellIs" dxfId="208" priority="210" operator="equal">
      <formula>"Moderado"</formula>
    </cfRule>
    <cfRule type="cellIs" dxfId="207" priority="211" operator="equal">
      <formula>"Bajo"</formula>
    </cfRule>
  </conditionalFormatting>
  <conditionalFormatting sqref="M51">
    <cfRule type="containsText" dxfId="206" priority="207" operator="containsText" text="❌">
      <formula>NOT(ISERROR(SEARCH("❌",M51)))</formula>
    </cfRule>
  </conditionalFormatting>
  <conditionalFormatting sqref="N50">
    <cfRule type="cellIs" dxfId="205" priority="202" operator="equal">
      <formula>"Catastrófico"</formula>
    </cfRule>
    <cfRule type="cellIs" dxfId="204" priority="203" operator="equal">
      <formula>"Mayor"</formula>
    </cfRule>
    <cfRule type="cellIs" dxfId="203" priority="204" operator="equal">
      <formula>"Moderado"</formula>
    </cfRule>
    <cfRule type="cellIs" dxfId="202" priority="205" operator="equal">
      <formula>"Menor"</formula>
    </cfRule>
    <cfRule type="cellIs" dxfId="201" priority="206" operator="equal">
      <formula>"Leve"</formula>
    </cfRule>
  </conditionalFormatting>
  <conditionalFormatting sqref="J50">
    <cfRule type="cellIs" dxfId="200" priority="197" operator="equal">
      <formula>"Muy Alta"</formula>
    </cfRule>
    <cfRule type="cellIs" dxfId="199" priority="198" operator="equal">
      <formula>"Alta"</formula>
    </cfRule>
    <cfRule type="cellIs" dxfId="198" priority="199" operator="equal">
      <formula>"Media"</formula>
    </cfRule>
    <cfRule type="cellIs" dxfId="197" priority="200" operator="equal">
      <formula>"Baja"</formula>
    </cfRule>
    <cfRule type="cellIs" dxfId="196" priority="201" operator="equal">
      <formula>"Muy Baja"</formula>
    </cfRule>
  </conditionalFormatting>
  <conditionalFormatting sqref="P50">
    <cfRule type="cellIs" dxfId="195" priority="193" operator="equal">
      <formula>"Extremo"</formula>
    </cfRule>
    <cfRule type="cellIs" dxfId="194" priority="194" operator="equal">
      <formula>"Alto"</formula>
    </cfRule>
    <cfRule type="cellIs" dxfId="193" priority="195" operator="equal">
      <formula>"Moderado"</formula>
    </cfRule>
    <cfRule type="cellIs" dxfId="192" priority="196" operator="equal">
      <formula>"Bajo"</formula>
    </cfRule>
  </conditionalFormatting>
  <conditionalFormatting sqref="AA50">
    <cfRule type="cellIs" dxfId="191" priority="188" operator="equal">
      <formula>"Muy Alta"</formula>
    </cfRule>
    <cfRule type="cellIs" dxfId="190" priority="189" operator="equal">
      <formula>"Alta"</formula>
    </cfRule>
    <cfRule type="cellIs" dxfId="189" priority="190" operator="equal">
      <formula>"Media"</formula>
    </cfRule>
    <cfRule type="cellIs" dxfId="188" priority="191" operator="equal">
      <formula>"Baja"</formula>
    </cfRule>
    <cfRule type="cellIs" dxfId="187" priority="192" operator="equal">
      <formula>"Muy Baja"</formula>
    </cfRule>
  </conditionalFormatting>
  <conditionalFormatting sqref="AC50">
    <cfRule type="cellIs" dxfId="186" priority="183" operator="equal">
      <formula>"Catastrófico"</formula>
    </cfRule>
    <cfRule type="cellIs" dxfId="185" priority="184" operator="equal">
      <formula>"Mayor"</formula>
    </cfRule>
    <cfRule type="cellIs" dxfId="184" priority="185" operator="equal">
      <formula>"Moderado"</formula>
    </cfRule>
    <cfRule type="cellIs" dxfId="183" priority="186" operator="equal">
      <formula>"Menor"</formula>
    </cfRule>
    <cfRule type="cellIs" dxfId="182" priority="187" operator="equal">
      <formula>"Leve"</formula>
    </cfRule>
  </conditionalFormatting>
  <conditionalFormatting sqref="AE50">
    <cfRule type="cellIs" dxfId="181" priority="179" operator="equal">
      <formula>"Extremo"</formula>
    </cfRule>
    <cfRule type="cellIs" dxfId="180" priority="180" operator="equal">
      <formula>"Alto"</formula>
    </cfRule>
    <cfRule type="cellIs" dxfId="179" priority="181" operator="equal">
      <formula>"Moderado"</formula>
    </cfRule>
    <cfRule type="cellIs" dxfId="178" priority="182" operator="equal">
      <formula>"Bajo"</formula>
    </cfRule>
  </conditionalFormatting>
  <conditionalFormatting sqref="M50">
    <cfRule type="containsText" dxfId="177" priority="178" operator="containsText" text="❌">
      <formula>NOT(ISERROR(SEARCH("❌",M50)))</formula>
    </cfRule>
  </conditionalFormatting>
  <conditionalFormatting sqref="AA49">
    <cfRule type="cellIs" dxfId="176" priority="173" operator="equal">
      <formula>"Muy Alta"</formula>
    </cfRule>
    <cfRule type="cellIs" dxfId="175" priority="174" operator="equal">
      <formula>"Alta"</formula>
    </cfRule>
    <cfRule type="cellIs" dxfId="174" priority="175" operator="equal">
      <formula>"Media"</formula>
    </cfRule>
    <cfRule type="cellIs" dxfId="173" priority="176" operator="equal">
      <formula>"Baja"</formula>
    </cfRule>
    <cfRule type="cellIs" dxfId="172" priority="177" operator="equal">
      <formula>"Muy Baja"</formula>
    </cfRule>
  </conditionalFormatting>
  <conditionalFormatting sqref="AC49">
    <cfRule type="cellIs" dxfId="171" priority="168" operator="equal">
      <formula>"Catastrófico"</formula>
    </cfRule>
    <cfRule type="cellIs" dxfId="170" priority="169" operator="equal">
      <formula>"Mayor"</formula>
    </cfRule>
    <cfRule type="cellIs" dxfId="169" priority="170" operator="equal">
      <formula>"Moderado"</formula>
    </cfRule>
    <cfRule type="cellIs" dxfId="168" priority="171" operator="equal">
      <formula>"Menor"</formula>
    </cfRule>
    <cfRule type="cellIs" dxfId="167" priority="172" operator="equal">
      <formula>"Leve"</formula>
    </cfRule>
  </conditionalFormatting>
  <conditionalFormatting sqref="AE49">
    <cfRule type="cellIs" dxfId="166" priority="164" operator="equal">
      <formula>"Extremo"</formula>
    </cfRule>
    <cfRule type="cellIs" dxfId="165" priority="165" operator="equal">
      <formula>"Alto"</formula>
    </cfRule>
    <cfRule type="cellIs" dxfId="164" priority="166" operator="equal">
      <formula>"Moderado"</formula>
    </cfRule>
    <cfRule type="cellIs" dxfId="163" priority="167" operator="equal">
      <formula>"Bajo"</formula>
    </cfRule>
  </conditionalFormatting>
  <conditionalFormatting sqref="J52:J53">
    <cfRule type="cellIs" dxfId="162" priority="159" operator="equal">
      <formula>"Muy Alta"</formula>
    </cfRule>
    <cfRule type="cellIs" dxfId="161" priority="160" operator="equal">
      <formula>"Alta"</formula>
    </cfRule>
    <cfRule type="cellIs" dxfId="160" priority="161" operator="equal">
      <formula>"Media"</formula>
    </cfRule>
    <cfRule type="cellIs" dxfId="159" priority="162" operator="equal">
      <formula>"Baja"</formula>
    </cfRule>
    <cfRule type="cellIs" dxfId="158" priority="163" operator="equal">
      <formula>"Muy Baja"</formula>
    </cfRule>
  </conditionalFormatting>
  <conditionalFormatting sqref="N52:N55">
    <cfRule type="cellIs" dxfId="157" priority="154" operator="equal">
      <formula>"Catastrófico"</formula>
    </cfRule>
    <cfRule type="cellIs" dxfId="156" priority="155" operator="equal">
      <formula>"Mayor"</formula>
    </cfRule>
    <cfRule type="cellIs" dxfId="155" priority="156" operator="equal">
      <formula>"Moderado"</formula>
    </cfRule>
    <cfRule type="cellIs" dxfId="154" priority="157" operator="equal">
      <formula>"Menor"</formula>
    </cfRule>
    <cfRule type="cellIs" dxfId="153" priority="158" operator="equal">
      <formula>"Leve"</formula>
    </cfRule>
  </conditionalFormatting>
  <conditionalFormatting sqref="P52">
    <cfRule type="cellIs" dxfId="152" priority="150" operator="equal">
      <formula>"Extremo"</formula>
    </cfRule>
    <cfRule type="cellIs" dxfId="151" priority="151" operator="equal">
      <formula>"Alto"</formula>
    </cfRule>
    <cfRule type="cellIs" dxfId="150" priority="152" operator="equal">
      <formula>"Moderado"</formula>
    </cfRule>
    <cfRule type="cellIs" dxfId="149" priority="153" operator="equal">
      <formula>"Bajo"</formula>
    </cfRule>
  </conditionalFormatting>
  <conditionalFormatting sqref="AA52">
    <cfRule type="cellIs" dxfId="148" priority="145" operator="equal">
      <formula>"Muy Alta"</formula>
    </cfRule>
    <cfRule type="cellIs" dxfId="147" priority="146" operator="equal">
      <formula>"Alta"</formula>
    </cfRule>
    <cfRule type="cellIs" dxfId="146" priority="147" operator="equal">
      <formula>"Media"</formula>
    </cfRule>
    <cfRule type="cellIs" dxfId="145" priority="148" operator="equal">
      <formula>"Baja"</formula>
    </cfRule>
    <cfRule type="cellIs" dxfId="144" priority="149" operator="equal">
      <formula>"Muy Baja"</formula>
    </cfRule>
  </conditionalFormatting>
  <conditionalFormatting sqref="AC52">
    <cfRule type="cellIs" dxfId="143" priority="140" operator="equal">
      <formula>"Catastrófico"</formula>
    </cfRule>
    <cfRule type="cellIs" dxfId="142" priority="141" operator="equal">
      <formula>"Mayor"</formula>
    </cfRule>
    <cfRule type="cellIs" dxfId="141" priority="142" operator="equal">
      <formula>"Moderado"</formula>
    </cfRule>
    <cfRule type="cellIs" dxfId="140" priority="143" operator="equal">
      <formula>"Menor"</formula>
    </cfRule>
    <cfRule type="cellIs" dxfId="139" priority="144" operator="equal">
      <formula>"Leve"</formula>
    </cfRule>
  </conditionalFormatting>
  <conditionalFormatting sqref="AE52">
    <cfRule type="cellIs" dxfId="138" priority="136" operator="equal">
      <formula>"Extremo"</formula>
    </cfRule>
    <cfRule type="cellIs" dxfId="137" priority="137" operator="equal">
      <formula>"Alto"</formula>
    </cfRule>
    <cfRule type="cellIs" dxfId="136" priority="138" operator="equal">
      <formula>"Moderado"</formula>
    </cfRule>
    <cfRule type="cellIs" dxfId="135" priority="139" operator="equal">
      <formula>"Bajo"</formula>
    </cfRule>
  </conditionalFormatting>
  <conditionalFormatting sqref="P53">
    <cfRule type="cellIs" dxfId="134" priority="132" operator="equal">
      <formula>"Extremo"</formula>
    </cfRule>
    <cfRule type="cellIs" dxfId="133" priority="133" operator="equal">
      <formula>"Alto"</formula>
    </cfRule>
    <cfRule type="cellIs" dxfId="132" priority="134" operator="equal">
      <formula>"Moderado"</formula>
    </cfRule>
    <cfRule type="cellIs" dxfId="131" priority="135" operator="equal">
      <formula>"Bajo"</formula>
    </cfRule>
  </conditionalFormatting>
  <conditionalFormatting sqref="AA53">
    <cfRule type="cellIs" dxfId="130" priority="127" operator="equal">
      <formula>"Muy Alta"</formula>
    </cfRule>
    <cfRule type="cellIs" dxfId="129" priority="128" operator="equal">
      <formula>"Alta"</formula>
    </cfRule>
    <cfRule type="cellIs" dxfId="128" priority="129" operator="equal">
      <formula>"Media"</formula>
    </cfRule>
    <cfRule type="cellIs" dxfId="127" priority="130" operator="equal">
      <formula>"Baja"</formula>
    </cfRule>
    <cfRule type="cellIs" dxfId="126" priority="131" operator="equal">
      <formula>"Muy Baja"</formula>
    </cfRule>
  </conditionalFormatting>
  <conditionalFormatting sqref="AC53">
    <cfRule type="cellIs" dxfId="125" priority="122" operator="equal">
      <formula>"Catastrófico"</formula>
    </cfRule>
    <cfRule type="cellIs" dxfId="124" priority="123" operator="equal">
      <formula>"Mayor"</formula>
    </cfRule>
    <cfRule type="cellIs" dxfId="123" priority="124" operator="equal">
      <formula>"Moderado"</formula>
    </cfRule>
    <cfRule type="cellIs" dxfId="122" priority="125" operator="equal">
      <formula>"Menor"</formula>
    </cfRule>
    <cfRule type="cellIs" dxfId="121" priority="126" operator="equal">
      <formula>"Leve"</formula>
    </cfRule>
  </conditionalFormatting>
  <conditionalFormatting sqref="AE53">
    <cfRule type="cellIs" dxfId="120" priority="118" operator="equal">
      <formula>"Extremo"</formula>
    </cfRule>
    <cfRule type="cellIs" dxfId="119" priority="119" operator="equal">
      <formula>"Alto"</formula>
    </cfRule>
    <cfRule type="cellIs" dxfId="118" priority="120" operator="equal">
      <formula>"Moderado"</formula>
    </cfRule>
    <cfRule type="cellIs" dxfId="117" priority="121" operator="equal">
      <formula>"Bajo"</formula>
    </cfRule>
  </conditionalFormatting>
  <conditionalFormatting sqref="J54">
    <cfRule type="cellIs" dxfId="116" priority="113" operator="equal">
      <formula>"Muy Alta"</formula>
    </cfRule>
    <cfRule type="cellIs" dxfId="115" priority="114" operator="equal">
      <formula>"Alta"</formula>
    </cfRule>
    <cfRule type="cellIs" dxfId="114" priority="115" operator="equal">
      <formula>"Media"</formula>
    </cfRule>
    <cfRule type="cellIs" dxfId="113" priority="116" operator="equal">
      <formula>"Baja"</formula>
    </cfRule>
    <cfRule type="cellIs" dxfId="112" priority="117" operator="equal">
      <formula>"Muy Baja"</formula>
    </cfRule>
  </conditionalFormatting>
  <conditionalFormatting sqref="P54">
    <cfRule type="cellIs" dxfId="111" priority="109" operator="equal">
      <formula>"Extremo"</formula>
    </cfRule>
    <cfRule type="cellIs" dxfId="110" priority="110" operator="equal">
      <formula>"Alto"</formula>
    </cfRule>
    <cfRule type="cellIs" dxfId="109" priority="111" operator="equal">
      <formula>"Moderado"</formula>
    </cfRule>
    <cfRule type="cellIs" dxfId="108" priority="112" operator="equal">
      <formula>"Bajo"</formula>
    </cfRule>
  </conditionalFormatting>
  <conditionalFormatting sqref="AA54">
    <cfRule type="cellIs" dxfId="107" priority="104" operator="equal">
      <formula>"Muy Alta"</formula>
    </cfRule>
    <cfRule type="cellIs" dxfId="106" priority="105" operator="equal">
      <formula>"Alta"</formula>
    </cfRule>
    <cfRule type="cellIs" dxfId="105" priority="106" operator="equal">
      <formula>"Media"</formula>
    </cfRule>
    <cfRule type="cellIs" dxfId="104" priority="107" operator="equal">
      <formula>"Baja"</formula>
    </cfRule>
    <cfRule type="cellIs" dxfId="103" priority="108" operator="equal">
      <formula>"Muy Baja"</formula>
    </cfRule>
  </conditionalFormatting>
  <conditionalFormatting sqref="AC54">
    <cfRule type="cellIs" dxfId="102" priority="99" operator="equal">
      <formula>"Catastrófico"</formula>
    </cfRule>
    <cfRule type="cellIs" dxfId="101" priority="100" operator="equal">
      <formula>"Mayor"</formula>
    </cfRule>
    <cfRule type="cellIs" dxfId="100" priority="101" operator="equal">
      <formula>"Moderado"</formula>
    </cfRule>
    <cfRule type="cellIs" dxfId="99" priority="102" operator="equal">
      <formula>"Menor"</formula>
    </cfRule>
    <cfRule type="cellIs" dxfId="98" priority="103" operator="equal">
      <formula>"Leve"</formula>
    </cfRule>
  </conditionalFormatting>
  <conditionalFormatting sqref="AE54">
    <cfRule type="cellIs" dxfId="97" priority="95" operator="equal">
      <formula>"Extremo"</formula>
    </cfRule>
    <cfRule type="cellIs" dxfId="96" priority="96" operator="equal">
      <formula>"Alto"</formula>
    </cfRule>
    <cfRule type="cellIs" dxfId="95" priority="97" operator="equal">
      <formula>"Moderado"</formula>
    </cfRule>
    <cfRule type="cellIs" dxfId="94" priority="98" operator="equal">
      <formula>"Bajo"</formula>
    </cfRule>
  </conditionalFormatting>
  <conditionalFormatting sqref="J55">
    <cfRule type="cellIs" dxfId="93" priority="90" operator="equal">
      <formula>"Muy Alta"</formula>
    </cfRule>
    <cfRule type="cellIs" dxfId="92" priority="91" operator="equal">
      <formula>"Alta"</formula>
    </cfRule>
    <cfRule type="cellIs" dxfId="91" priority="92" operator="equal">
      <formula>"Media"</formula>
    </cfRule>
    <cfRule type="cellIs" dxfId="90" priority="93" operator="equal">
      <formula>"Baja"</formula>
    </cfRule>
    <cfRule type="cellIs" dxfId="89" priority="94" operator="equal">
      <formula>"Muy Baja"</formula>
    </cfRule>
  </conditionalFormatting>
  <conditionalFormatting sqref="P55">
    <cfRule type="cellIs" dxfId="88" priority="86" operator="equal">
      <formula>"Extremo"</formula>
    </cfRule>
    <cfRule type="cellIs" dxfId="87" priority="87" operator="equal">
      <formula>"Alto"</formula>
    </cfRule>
    <cfRule type="cellIs" dxfId="86" priority="88" operator="equal">
      <formula>"Moderado"</formula>
    </cfRule>
    <cfRule type="cellIs" dxfId="85" priority="89" operator="equal">
      <formula>"Bajo"</formula>
    </cfRule>
  </conditionalFormatting>
  <conditionalFormatting sqref="AA55">
    <cfRule type="cellIs" dxfId="84" priority="81" operator="equal">
      <formula>"Muy Alta"</formula>
    </cfRule>
    <cfRule type="cellIs" dxfId="83" priority="82" operator="equal">
      <formula>"Alta"</formula>
    </cfRule>
    <cfRule type="cellIs" dxfId="82" priority="83" operator="equal">
      <formula>"Media"</formula>
    </cfRule>
    <cfRule type="cellIs" dxfId="81" priority="84" operator="equal">
      <formula>"Baja"</formula>
    </cfRule>
    <cfRule type="cellIs" dxfId="80" priority="85" operator="equal">
      <formula>"Muy Baja"</formula>
    </cfRule>
  </conditionalFormatting>
  <conditionalFormatting sqref="AC55">
    <cfRule type="cellIs" dxfId="79" priority="76" operator="equal">
      <formula>"Catastrófico"</formula>
    </cfRule>
    <cfRule type="cellIs" dxfId="78" priority="77" operator="equal">
      <formula>"Mayor"</formula>
    </cfRule>
    <cfRule type="cellIs" dxfId="77" priority="78" operator="equal">
      <formula>"Moderado"</formula>
    </cfRule>
    <cfRule type="cellIs" dxfId="76" priority="79" operator="equal">
      <formula>"Menor"</formula>
    </cfRule>
    <cfRule type="cellIs" dxfId="75" priority="80" operator="equal">
      <formula>"Leve"</formula>
    </cfRule>
  </conditionalFormatting>
  <conditionalFormatting sqref="AE55">
    <cfRule type="cellIs" dxfId="74" priority="72" operator="equal">
      <formula>"Extremo"</formula>
    </cfRule>
    <cfRule type="cellIs" dxfId="73" priority="73" operator="equal">
      <formula>"Alto"</formula>
    </cfRule>
    <cfRule type="cellIs" dxfId="72" priority="74" operator="equal">
      <formula>"Moderado"</formula>
    </cfRule>
    <cfRule type="cellIs" dxfId="71" priority="75" operator="equal">
      <formula>"Bajo"</formula>
    </cfRule>
  </conditionalFormatting>
  <conditionalFormatting sqref="M52:M55">
    <cfRule type="containsText" dxfId="70" priority="71" operator="containsText" text="❌">
      <formula>NOT(ISERROR(SEARCH("❌",M52)))</formula>
    </cfRule>
  </conditionalFormatting>
  <conditionalFormatting sqref="J56:J57">
    <cfRule type="cellIs" dxfId="69" priority="66" operator="equal">
      <formula>"Muy Alta"</formula>
    </cfRule>
    <cfRule type="cellIs" dxfId="68" priority="67" operator="equal">
      <formula>"Alta"</formula>
    </cfRule>
    <cfRule type="cellIs" dxfId="67" priority="68" operator="equal">
      <formula>"Media"</formula>
    </cfRule>
    <cfRule type="cellIs" dxfId="66" priority="69" operator="equal">
      <formula>"Baja"</formula>
    </cfRule>
    <cfRule type="cellIs" dxfId="65" priority="70" operator="equal">
      <formula>"Muy Baja"</formula>
    </cfRule>
  </conditionalFormatting>
  <conditionalFormatting sqref="N56:N58">
    <cfRule type="cellIs" dxfId="64" priority="61" operator="equal">
      <formula>"Catastrófico"</formula>
    </cfRule>
    <cfRule type="cellIs" dxfId="63" priority="62" operator="equal">
      <formula>"Mayor"</formula>
    </cfRule>
    <cfRule type="cellIs" dxfId="62" priority="63" operator="equal">
      <formula>"Moderado"</formula>
    </cfRule>
    <cfRule type="cellIs" dxfId="61" priority="64" operator="equal">
      <formula>"Menor"</formula>
    </cfRule>
    <cfRule type="cellIs" dxfId="60" priority="65" operator="equal">
      <formula>"Leve"</formula>
    </cfRule>
  </conditionalFormatting>
  <conditionalFormatting sqref="P56">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A56">
    <cfRule type="cellIs" dxfId="55" priority="52" operator="equal">
      <formula>"Muy Alta"</formula>
    </cfRule>
    <cfRule type="cellIs" dxfId="54" priority="53" operator="equal">
      <formula>"Alta"</formula>
    </cfRule>
    <cfRule type="cellIs" dxfId="53" priority="54" operator="equal">
      <formula>"Media"</formula>
    </cfRule>
    <cfRule type="cellIs" dxfId="52" priority="55" operator="equal">
      <formula>"Baja"</formula>
    </cfRule>
    <cfRule type="cellIs" dxfId="51" priority="56" operator="equal">
      <formula>"Muy Baja"</formula>
    </cfRule>
  </conditionalFormatting>
  <conditionalFormatting sqref="AC56">
    <cfRule type="cellIs" dxfId="50" priority="47" operator="equal">
      <formula>"Catastrófico"</formula>
    </cfRule>
    <cfRule type="cellIs" dxfId="49" priority="48" operator="equal">
      <formula>"Mayor"</formula>
    </cfRule>
    <cfRule type="cellIs" dxfId="48" priority="49" operator="equal">
      <formula>"Moderado"</formula>
    </cfRule>
    <cfRule type="cellIs" dxfId="47" priority="50" operator="equal">
      <formula>"Menor"</formula>
    </cfRule>
    <cfRule type="cellIs" dxfId="46" priority="51" operator="equal">
      <formula>"Leve"</formula>
    </cfRule>
  </conditionalFormatting>
  <conditionalFormatting sqref="AE56">
    <cfRule type="cellIs" dxfId="45" priority="43" operator="equal">
      <formula>"Extremo"</formula>
    </cfRule>
    <cfRule type="cellIs" dxfId="44" priority="44" operator="equal">
      <formula>"Alto"</formula>
    </cfRule>
    <cfRule type="cellIs" dxfId="43" priority="45" operator="equal">
      <formula>"Moderado"</formula>
    </cfRule>
    <cfRule type="cellIs" dxfId="42" priority="46" operator="equal">
      <formula>"Bajo"</formula>
    </cfRule>
  </conditionalFormatting>
  <conditionalFormatting sqref="P57">
    <cfRule type="cellIs" dxfId="41" priority="39" operator="equal">
      <formula>"Extremo"</formula>
    </cfRule>
    <cfRule type="cellIs" dxfId="40" priority="40" operator="equal">
      <formula>"Alto"</formula>
    </cfRule>
    <cfRule type="cellIs" dxfId="39" priority="41" operator="equal">
      <formula>"Moderado"</formula>
    </cfRule>
    <cfRule type="cellIs" dxfId="38" priority="42" operator="equal">
      <formula>"Bajo"</formula>
    </cfRule>
  </conditionalFormatting>
  <conditionalFormatting sqref="AA57">
    <cfRule type="cellIs" dxfId="37" priority="34" operator="equal">
      <formula>"Muy Alta"</formula>
    </cfRule>
    <cfRule type="cellIs" dxfId="36" priority="35" operator="equal">
      <formula>"Alta"</formula>
    </cfRule>
    <cfRule type="cellIs" dxfId="35" priority="36" operator="equal">
      <formula>"Media"</formula>
    </cfRule>
    <cfRule type="cellIs" dxfId="34" priority="37" operator="equal">
      <formula>"Baja"</formula>
    </cfRule>
    <cfRule type="cellIs" dxfId="33" priority="38" operator="equal">
      <formula>"Muy Baja"</formula>
    </cfRule>
  </conditionalFormatting>
  <conditionalFormatting sqref="AC57">
    <cfRule type="cellIs" dxfId="32" priority="29" operator="equal">
      <formula>"Catastrófico"</formula>
    </cfRule>
    <cfRule type="cellIs" dxfId="31" priority="30" operator="equal">
      <formula>"Mayor"</formula>
    </cfRule>
    <cfRule type="cellIs" dxfId="30" priority="31" operator="equal">
      <formula>"Moderado"</formula>
    </cfRule>
    <cfRule type="cellIs" dxfId="29" priority="32" operator="equal">
      <formula>"Menor"</formula>
    </cfRule>
    <cfRule type="cellIs" dxfId="28" priority="33" operator="equal">
      <formula>"Leve"</formula>
    </cfRule>
  </conditionalFormatting>
  <conditionalFormatting sqref="AE57">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J58">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P58">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AA58">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C58">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E58">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M56:M58">
    <cfRule type="containsText" dxfId="0" priority="1" operator="containsText" text="❌">
      <formula>NOT(ISERROR(SEARCH("❌",M56)))</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GESTIÓN - 2023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CALIDAD PLANEACION</cp:lastModifiedBy>
  <dcterms:created xsi:type="dcterms:W3CDTF">2021-10-12T04:23:05Z</dcterms:created>
  <dcterms:modified xsi:type="dcterms:W3CDTF">2023-01-31T16:31:55Z</dcterms:modified>
</cp:coreProperties>
</file>